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145"/>
  </bookViews>
  <sheets>
    <sheet name="bilanca" sheetId="5" r:id="rId1"/>
    <sheet name="prihodi" sheetId="4" r:id="rId2"/>
    <sheet name="rashodi-opći dio" sheetId="8" r:id="rId3"/>
    <sheet name="račun financiranja" sheetId="9" r:id="rId4"/>
    <sheet name="posebni dio " sheetId="10" r:id="rId5"/>
  </sheets>
  <definedNames>
    <definedName name="_xlnm.Print_Titles" localSheetId="4">'posebni dio '!$2:$3</definedName>
    <definedName name="_xlnm.Print_Titles" localSheetId="1">prihodi!$3:$3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bilanca!$A$1:$N$25</definedName>
    <definedName name="_xlnm.Print_Area" localSheetId="4">'posebni dio '!$A$1:$K$225</definedName>
    <definedName name="_xlnm.Print_Area" localSheetId="1">prihodi!$A$1:$Q$52</definedName>
    <definedName name="_xlnm.Print_Area" localSheetId="3">'račun financiranja'!$A$1:$N$21</definedName>
    <definedName name="_xlnm.Print_Area" localSheetId="2">'rashodi-opći dio'!$A$1:$N$89</definedName>
  </definedNames>
  <calcPr calcId="145621"/>
</workbook>
</file>

<file path=xl/calcChain.xml><?xml version="1.0" encoding="utf-8"?>
<calcChain xmlns="http://schemas.openxmlformats.org/spreadsheetml/2006/main">
  <c r="F41" i="4" l="1"/>
  <c r="K18" i="9" l="1"/>
  <c r="I18" i="9"/>
  <c r="I17" i="9"/>
  <c r="I16" i="4"/>
  <c r="I21" i="4" l="1"/>
  <c r="H120" i="10" l="1"/>
  <c r="F120" i="10"/>
  <c r="I129" i="10" l="1"/>
  <c r="O13" i="4"/>
  <c r="Q16" i="4"/>
  <c r="R16" i="4"/>
  <c r="S16" i="4"/>
  <c r="J128" i="10" l="1"/>
  <c r="H128" i="10"/>
  <c r="F145" i="10"/>
  <c r="F128" i="10"/>
  <c r="J161" i="10" l="1"/>
  <c r="H161" i="10"/>
  <c r="F161" i="10"/>
  <c r="J153" i="10"/>
  <c r="H153" i="10"/>
  <c r="J137" i="10"/>
  <c r="H137" i="10"/>
  <c r="F137" i="10"/>
  <c r="G134" i="10"/>
  <c r="I108" i="10"/>
  <c r="M95" i="8" l="1"/>
  <c r="K95" i="8"/>
  <c r="I95" i="8"/>
  <c r="H56" i="8" l="1"/>
  <c r="J16" i="8"/>
  <c r="I93" i="8" l="1"/>
  <c r="K93" i="8"/>
  <c r="M93" i="8"/>
  <c r="G93" i="8"/>
  <c r="C174" i="10" l="1"/>
  <c r="C173" i="10" s="1"/>
  <c r="C172" i="10" s="1"/>
  <c r="C182" i="10"/>
  <c r="C181" i="10" s="1"/>
  <c r="C179" i="10"/>
  <c r="C178" i="10" s="1"/>
  <c r="C168" i="10"/>
  <c r="C167" i="10" s="1"/>
  <c r="C165" i="10"/>
  <c r="C164" i="10" s="1"/>
  <c r="C160" i="10"/>
  <c r="C159" i="10" s="1"/>
  <c r="C157" i="10"/>
  <c r="C156" i="10"/>
  <c r="C152" i="10"/>
  <c r="C151" i="10" s="1"/>
  <c r="C149" i="10"/>
  <c r="C148" i="10" s="1"/>
  <c r="C147" i="10"/>
  <c r="C144" i="10"/>
  <c r="C143" i="10" s="1"/>
  <c r="C141" i="10"/>
  <c r="C140" i="10" s="1"/>
  <c r="C136" i="10"/>
  <c r="C135" i="10" s="1"/>
  <c r="C133" i="10"/>
  <c r="C132" i="10" s="1"/>
  <c r="C127" i="10"/>
  <c r="C126" i="10" s="1"/>
  <c r="C124" i="10"/>
  <c r="C123" i="10" s="1"/>
  <c r="C118" i="10"/>
  <c r="C117" i="10" s="1"/>
  <c r="C115" i="10"/>
  <c r="C114" i="10" s="1"/>
  <c r="C110" i="10"/>
  <c r="C109" i="10" s="1"/>
  <c r="C107" i="10"/>
  <c r="C106" i="10" s="1"/>
  <c r="H23" i="4"/>
  <c r="H24" i="4"/>
  <c r="C105" i="10" l="1"/>
  <c r="C177" i="10"/>
  <c r="C155" i="10"/>
  <c r="C139" i="10"/>
  <c r="C131" i="10"/>
  <c r="C122" i="10"/>
  <c r="C113" i="10"/>
  <c r="C163" i="10"/>
  <c r="K183" i="10"/>
  <c r="K180" i="10"/>
  <c r="K161" i="10"/>
  <c r="K158" i="10"/>
  <c r="K153" i="10"/>
  <c r="K150" i="10"/>
  <c r="K145" i="10"/>
  <c r="K142" i="10"/>
  <c r="K137" i="10"/>
  <c r="K134" i="10"/>
  <c r="K129" i="10"/>
  <c r="K128" i="10"/>
  <c r="K125" i="10"/>
  <c r="K120" i="10"/>
  <c r="K119" i="10"/>
  <c r="K116" i="10"/>
  <c r="K111" i="10"/>
  <c r="K108" i="10"/>
  <c r="K72" i="10"/>
  <c r="I191" i="10"/>
  <c r="I188" i="10"/>
  <c r="I183" i="10"/>
  <c r="I180" i="10"/>
  <c r="I161" i="10"/>
  <c r="I158" i="10"/>
  <c r="I153" i="10"/>
  <c r="I150" i="10"/>
  <c r="I145" i="10"/>
  <c r="I142" i="10"/>
  <c r="I137" i="10"/>
  <c r="I134" i="10"/>
  <c r="I128" i="10"/>
  <c r="I125" i="10"/>
  <c r="I120" i="10"/>
  <c r="I119" i="10"/>
  <c r="I116" i="10"/>
  <c r="I111" i="10"/>
  <c r="I72" i="10"/>
  <c r="G72" i="10"/>
  <c r="G108" i="10"/>
  <c r="G111" i="10"/>
  <c r="G116" i="10"/>
  <c r="G119" i="10"/>
  <c r="G120" i="10"/>
  <c r="G125" i="10"/>
  <c r="G128" i="10"/>
  <c r="G137" i="10"/>
  <c r="G142" i="10"/>
  <c r="G145" i="10"/>
  <c r="G150" i="10"/>
  <c r="G153" i="10"/>
  <c r="G158" i="10"/>
  <c r="G161" i="10"/>
  <c r="G166" i="10"/>
  <c r="G169" i="10"/>
  <c r="G170" i="10"/>
  <c r="G180" i="10"/>
  <c r="G183" i="10"/>
  <c r="G188" i="10"/>
  <c r="G191" i="10"/>
  <c r="N7" i="9"/>
  <c r="N10" i="9"/>
  <c r="N18" i="9"/>
  <c r="N19" i="9"/>
  <c r="L7" i="9"/>
  <c r="L10" i="9"/>
  <c r="L11" i="9"/>
  <c r="L18" i="9"/>
  <c r="L19" i="9"/>
  <c r="J7" i="9"/>
  <c r="J18" i="9"/>
  <c r="J19" i="9"/>
  <c r="N7" i="8"/>
  <c r="N9" i="8"/>
  <c r="N11" i="8"/>
  <c r="N12" i="8"/>
  <c r="N15" i="8"/>
  <c r="N16" i="8"/>
  <c r="N17" i="8"/>
  <c r="N19" i="8"/>
  <c r="N20" i="8"/>
  <c r="N21" i="8"/>
  <c r="N22" i="8"/>
  <c r="N24" i="8"/>
  <c r="N26" i="8"/>
  <c r="N27" i="8"/>
  <c r="N28" i="8"/>
  <c r="N30" i="8"/>
  <c r="N31" i="8"/>
  <c r="N32" i="8"/>
  <c r="N33" i="8"/>
  <c r="N34" i="8"/>
  <c r="N36" i="8"/>
  <c r="N37" i="8"/>
  <c r="N38" i="8"/>
  <c r="N39" i="8"/>
  <c r="N40" i="8"/>
  <c r="N42" i="8"/>
  <c r="N43" i="8"/>
  <c r="N44" i="8"/>
  <c r="N45" i="8"/>
  <c r="N46" i="8"/>
  <c r="N47" i="8"/>
  <c r="N52" i="8"/>
  <c r="N53" i="8"/>
  <c r="N55" i="8"/>
  <c r="N56" i="8"/>
  <c r="N57" i="8"/>
  <c r="N58" i="8"/>
  <c r="N61" i="8"/>
  <c r="N62" i="8"/>
  <c r="N65" i="8"/>
  <c r="N67" i="8"/>
  <c r="N71" i="8"/>
  <c r="N73" i="8"/>
  <c r="N76" i="8"/>
  <c r="N77" i="8"/>
  <c r="N78" i="8"/>
  <c r="N79" i="8"/>
  <c r="N81" i="8"/>
  <c r="N82" i="8"/>
  <c r="N83" i="8"/>
  <c r="N84" i="8"/>
  <c r="N85" i="8"/>
  <c r="N87" i="8"/>
  <c r="N89" i="8"/>
  <c r="L7" i="8"/>
  <c r="L9" i="8"/>
  <c r="L11" i="8"/>
  <c r="L12" i="8"/>
  <c r="L15" i="8"/>
  <c r="L16" i="8"/>
  <c r="L17" i="8"/>
  <c r="L19" i="8"/>
  <c r="L20" i="8"/>
  <c r="L21" i="8"/>
  <c r="L22" i="8"/>
  <c r="L24" i="8"/>
  <c r="L26" i="8"/>
  <c r="L27" i="8"/>
  <c r="L28" i="8"/>
  <c r="L29" i="8"/>
  <c r="L30" i="8"/>
  <c r="L31" i="8"/>
  <c r="L32" i="8"/>
  <c r="L33" i="8"/>
  <c r="L34" i="8"/>
  <c r="L36" i="8"/>
  <c r="L37" i="8"/>
  <c r="L38" i="8"/>
  <c r="L39" i="8"/>
  <c r="L40" i="8"/>
  <c r="L42" i="8"/>
  <c r="L43" i="8"/>
  <c r="L44" i="8"/>
  <c r="L45" i="8"/>
  <c r="L46" i="8"/>
  <c r="L47" i="8"/>
  <c r="L52" i="8"/>
  <c r="L53" i="8"/>
  <c r="L55" i="8"/>
  <c r="L56" i="8"/>
  <c r="L57" i="8"/>
  <c r="L58" i="8"/>
  <c r="L61" i="8"/>
  <c r="L62" i="8"/>
  <c r="L65" i="8"/>
  <c r="L67" i="8"/>
  <c r="L71" i="8"/>
  <c r="L73" i="8"/>
  <c r="L76" i="8"/>
  <c r="L77" i="8"/>
  <c r="L78" i="8"/>
  <c r="L79" i="8"/>
  <c r="L81" i="8"/>
  <c r="L82" i="8"/>
  <c r="L83" i="8"/>
  <c r="L84" i="8"/>
  <c r="L85" i="8"/>
  <c r="L87" i="8"/>
  <c r="L89" i="8"/>
  <c r="J7" i="8"/>
  <c r="J9" i="8"/>
  <c r="J11" i="8"/>
  <c r="J12" i="8"/>
  <c r="J15" i="8"/>
  <c r="J17" i="8"/>
  <c r="J19" i="8"/>
  <c r="J20" i="8"/>
  <c r="J21" i="8"/>
  <c r="J22" i="8"/>
  <c r="J24" i="8"/>
  <c r="J26" i="8"/>
  <c r="J27" i="8"/>
  <c r="J28" i="8"/>
  <c r="J29" i="8"/>
  <c r="J30" i="8"/>
  <c r="J31" i="8"/>
  <c r="J32" i="8"/>
  <c r="J33" i="8"/>
  <c r="J34" i="8"/>
  <c r="J36" i="8"/>
  <c r="J37" i="8"/>
  <c r="J38" i="8"/>
  <c r="J39" i="8"/>
  <c r="J40" i="8"/>
  <c r="J42" i="8"/>
  <c r="J43" i="8"/>
  <c r="J44" i="8"/>
  <c r="J45" i="8"/>
  <c r="J46" i="8"/>
  <c r="J47" i="8"/>
  <c r="J52" i="8"/>
  <c r="J53" i="8"/>
  <c r="J55" i="8"/>
  <c r="J56" i="8"/>
  <c r="J57" i="8"/>
  <c r="J58" i="8"/>
  <c r="J61" i="8"/>
  <c r="J62" i="8"/>
  <c r="J65" i="8"/>
  <c r="J67" i="8"/>
  <c r="J71" i="8"/>
  <c r="J73" i="8"/>
  <c r="J76" i="8"/>
  <c r="J77" i="8"/>
  <c r="J79" i="8"/>
  <c r="J81" i="8"/>
  <c r="J82" i="8"/>
  <c r="J83" i="8"/>
  <c r="J84" i="8"/>
  <c r="J85" i="8"/>
  <c r="J87" i="8"/>
  <c r="J89" i="8"/>
  <c r="N42" i="4"/>
  <c r="N39" i="4"/>
  <c r="N38" i="4"/>
  <c r="N34" i="4"/>
  <c r="N31" i="4"/>
  <c r="N30" i="4"/>
  <c r="N29" i="4"/>
  <c r="N22" i="4"/>
  <c r="N19" i="4"/>
  <c r="N18" i="4"/>
  <c r="N15" i="4"/>
  <c r="N14" i="4"/>
  <c r="N12" i="4"/>
  <c r="N11" i="4"/>
  <c r="N7" i="4"/>
  <c r="L48" i="4"/>
  <c r="L47" i="4"/>
  <c r="L42" i="4"/>
  <c r="L39" i="4"/>
  <c r="L38" i="4"/>
  <c r="L34" i="4"/>
  <c r="L31" i="4"/>
  <c r="L30" i="4"/>
  <c r="L29" i="4"/>
  <c r="L25" i="4"/>
  <c r="L22" i="4"/>
  <c r="L19" i="4"/>
  <c r="L18" i="4"/>
  <c r="L16" i="4"/>
  <c r="L15" i="4"/>
  <c r="L14" i="4"/>
  <c r="L12" i="4"/>
  <c r="L11" i="4"/>
  <c r="L7" i="4"/>
  <c r="J7" i="4"/>
  <c r="J10" i="4"/>
  <c r="J11" i="4"/>
  <c r="J12" i="4"/>
  <c r="J15" i="4"/>
  <c r="J18" i="4"/>
  <c r="J19" i="4"/>
  <c r="J22" i="4"/>
  <c r="J24" i="4"/>
  <c r="J25" i="4"/>
  <c r="J26" i="4"/>
  <c r="J29" i="4"/>
  <c r="J30" i="4"/>
  <c r="J31" i="4"/>
  <c r="J34" i="4"/>
  <c r="J38" i="4"/>
  <c r="J39" i="4"/>
  <c r="J42" i="4"/>
  <c r="J225" i="10"/>
  <c r="J224" i="10" s="1"/>
  <c r="J223" i="10" s="1"/>
  <c r="J220" i="10"/>
  <c r="J219" i="10" s="1"/>
  <c r="J218" i="10" s="1"/>
  <c r="J213" i="10"/>
  <c r="J212" i="10" s="1"/>
  <c r="J208" i="10"/>
  <c r="J207" i="10" s="1"/>
  <c r="J203" i="10"/>
  <c r="J202" i="10" s="1"/>
  <c r="J198" i="10"/>
  <c r="J197" i="10" s="1"/>
  <c r="J190" i="10"/>
  <c r="J189" i="10" s="1"/>
  <c r="J187" i="10"/>
  <c r="J186" i="10" s="1"/>
  <c r="J182" i="10"/>
  <c r="J181" i="10" s="1"/>
  <c r="J179" i="10"/>
  <c r="J178" i="10" s="1"/>
  <c r="J174" i="10"/>
  <c r="J173" i="10" s="1"/>
  <c r="J168" i="10"/>
  <c r="J167" i="10" s="1"/>
  <c r="J165" i="10"/>
  <c r="J164" i="10" s="1"/>
  <c r="J160" i="10"/>
  <c r="J159" i="10" s="1"/>
  <c r="J157" i="10"/>
  <c r="J152" i="10"/>
  <c r="J151" i="10" s="1"/>
  <c r="J149" i="10"/>
  <c r="J148" i="10" s="1"/>
  <c r="J147" i="10"/>
  <c r="J144" i="10"/>
  <c r="J143" i="10" s="1"/>
  <c r="J141" i="10"/>
  <c r="J136" i="10"/>
  <c r="J135" i="10" s="1"/>
  <c r="J133" i="10"/>
  <c r="J132" i="10" s="1"/>
  <c r="J127" i="10"/>
  <c r="J124" i="10"/>
  <c r="J123" i="10" s="1"/>
  <c r="J118" i="10"/>
  <c r="J117" i="10" s="1"/>
  <c r="J115" i="10"/>
  <c r="J110" i="10"/>
  <c r="J107" i="10"/>
  <c r="J106" i="10" s="1"/>
  <c r="J101" i="10"/>
  <c r="J98" i="10"/>
  <c r="J91" i="10"/>
  <c r="J89" i="10"/>
  <c r="J88" i="10" s="1"/>
  <c r="J86" i="10"/>
  <c r="J85" i="10"/>
  <c r="J78" i="10"/>
  <c r="J77" i="10"/>
  <c r="J76" i="10"/>
  <c r="J71" i="10"/>
  <c r="J70" i="10" s="1"/>
  <c r="J66" i="10"/>
  <c r="J65" i="10" s="1"/>
  <c r="J63" i="10"/>
  <c r="J62" i="10" s="1"/>
  <c r="J59" i="10"/>
  <c r="J58" i="10"/>
  <c r="J57" i="10"/>
  <c r="J56" i="10"/>
  <c r="J55" i="10"/>
  <c r="J50" i="10"/>
  <c r="J49" i="10" s="1"/>
  <c r="J47" i="10"/>
  <c r="J46" i="10"/>
  <c r="J45" i="10"/>
  <c r="J44" i="10"/>
  <c r="J41" i="10"/>
  <c r="J40" i="10"/>
  <c r="J39" i="10"/>
  <c r="J38" i="10"/>
  <c r="J37" i="10"/>
  <c r="J36" i="10"/>
  <c r="J34" i="10"/>
  <c r="J32" i="10"/>
  <c r="J31" i="10"/>
  <c r="J30" i="10"/>
  <c r="J29" i="10"/>
  <c r="J27" i="10"/>
  <c r="J25" i="10"/>
  <c r="J24" i="10"/>
  <c r="J23" i="10"/>
  <c r="J22" i="10"/>
  <c r="J20" i="10"/>
  <c r="J19" i="10"/>
  <c r="J18" i="10"/>
  <c r="J15" i="10"/>
  <c r="J14" i="10"/>
  <c r="J12" i="10"/>
  <c r="J10" i="10"/>
  <c r="H225" i="10"/>
  <c r="H224" i="10" s="1"/>
  <c r="H223" i="10" s="1"/>
  <c r="H222" i="10" s="1"/>
  <c r="H220" i="10"/>
  <c r="H219" i="10" s="1"/>
  <c r="H218" i="10" s="1"/>
  <c r="H213" i="10"/>
  <c r="H212" i="10" s="1"/>
  <c r="H208" i="10"/>
  <c r="H207" i="10" s="1"/>
  <c r="H203" i="10"/>
  <c r="H202" i="10" s="1"/>
  <c r="H198" i="10"/>
  <c r="H197" i="10" s="1"/>
  <c r="H190" i="10"/>
  <c r="H189" i="10" s="1"/>
  <c r="H187" i="10"/>
  <c r="H186" i="10" s="1"/>
  <c r="H182" i="10"/>
  <c r="H179" i="10"/>
  <c r="H178" i="10" s="1"/>
  <c r="H174" i="10"/>
  <c r="H173" i="10" s="1"/>
  <c r="H168" i="10"/>
  <c r="H167" i="10" s="1"/>
  <c r="H165" i="10"/>
  <c r="H164" i="10" s="1"/>
  <c r="H160" i="10"/>
  <c r="H159" i="10" s="1"/>
  <c r="H157" i="10"/>
  <c r="H156" i="10" s="1"/>
  <c r="H152" i="10"/>
  <c r="H151" i="10" s="1"/>
  <c r="H149" i="10"/>
  <c r="H148" i="10" s="1"/>
  <c r="H147" i="10"/>
  <c r="H144" i="10"/>
  <c r="H143" i="10" s="1"/>
  <c r="H141" i="10"/>
  <c r="H140" i="10" s="1"/>
  <c r="H136" i="10"/>
  <c r="H135" i="10" s="1"/>
  <c r="H133" i="10"/>
  <c r="H132" i="10" s="1"/>
  <c r="K132" i="10" s="1"/>
  <c r="H127" i="10"/>
  <c r="H126" i="10" s="1"/>
  <c r="H124" i="10"/>
  <c r="H118" i="10"/>
  <c r="H115" i="10"/>
  <c r="H114" i="10" s="1"/>
  <c r="H110" i="10"/>
  <c r="H109" i="10" s="1"/>
  <c r="H107" i="10"/>
  <c r="H101" i="10"/>
  <c r="H98" i="10"/>
  <c r="H91" i="10"/>
  <c r="H89" i="10"/>
  <c r="H86" i="10"/>
  <c r="H85" i="10"/>
  <c r="H78" i="10"/>
  <c r="H77" i="10"/>
  <c r="H76" i="10"/>
  <c r="H71" i="10"/>
  <c r="I71" i="10" s="1"/>
  <c r="H66" i="10"/>
  <c r="H65" i="10" s="1"/>
  <c r="H63" i="10"/>
  <c r="H62" i="10" s="1"/>
  <c r="H61" i="10" s="1"/>
  <c r="H59" i="10"/>
  <c r="H58" i="10"/>
  <c r="H57" i="10"/>
  <c r="H56" i="10"/>
  <c r="H55" i="10"/>
  <c r="H50" i="10"/>
  <c r="H49" i="10" s="1"/>
  <c r="H47" i="10"/>
  <c r="H46" i="10"/>
  <c r="H45" i="10"/>
  <c r="H44" i="10"/>
  <c r="H41" i="10"/>
  <c r="H40" i="10"/>
  <c r="H39" i="10"/>
  <c r="H38" i="10"/>
  <c r="H37" i="10"/>
  <c r="H36" i="10"/>
  <c r="K36" i="10" s="1"/>
  <c r="H34" i="10"/>
  <c r="H32" i="10"/>
  <c r="H31" i="10"/>
  <c r="H30" i="10"/>
  <c r="H29" i="10"/>
  <c r="H27" i="10"/>
  <c r="H25" i="10"/>
  <c r="H24" i="10"/>
  <c r="K24" i="10" s="1"/>
  <c r="H23" i="10"/>
  <c r="H22" i="10"/>
  <c r="H20" i="10"/>
  <c r="H19" i="10"/>
  <c r="H18" i="10"/>
  <c r="H15" i="10"/>
  <c r="H14" i="10"/>
  <c r="H12" i="10"/>
  <c r="H10" i="10"/>
  <c r="H9" i="10" s="1"/>
  <c r="M20" i="9"/>
  <c r="M17" i="9"/>
  <c r="M16" i="9" s="1"/>
  <c r="M12" i="9"/>
  <c r="M9" i="9"/>
  <c r="M6" i="9"/>
  <c r="K20" i="9"/>
  <c r="K17" i="9"/>
  <c r="K16" i="9" s="1"/>
  <c r="K12" i="9"/>
  <c r="K9" i="9"/>
  <c r="K6" i="9"/>
  <c r="K5" i="9" s="1"/>
  <c r="M88" i="8"/>
  <c r="M86" i="8"/>
  <c r="M80" i="8"/>
  <c r="M75" i="8"/>
  <c r="M72" i="8"/>
  <c r="M70" i="8"/>
  <c r="M66" i="8"/>
  <c r="N66" i="8" s="1"/>
  <c r="M64" i="8"/>
  <c r="M60" i="8"/>
  <c r="M54" i="8"/>
  <c r="M51" i="8"/>
  <c r="M41" i="8"/>
  <c r="M35" i="8"/>
  <c r="J33" i="10" s="1"/>
  <c r="M25" i="8"/>
  <c r="J28" i="10" s="1"/>
  <c r="M18" i="8"/>
  <c r="M14" i="8"/>
  <c r="M10" i="8"/>
  <c r="M8" i="8"/>
  <c r="M6" i="8"/>
  <c r="N6" i="8" s="1"/>
  <c r="K88" i="8"/>
  <c r="K86" i="8"/>
  <c r="N86" i="8" s="1"/>
  <c r="K80" i="8"/>
  <c r="K75" i="8"/>
  <c r="K72" i="8"/>
  <c r="K70" i="8"/>
  <c r="K66" i="8"/>
  <c r="K64" i="8"/>
  <c r="N64" i="8" s="1"/>
  <c r="K60" i="8"/>
  <c r="K59" i="8" s="1"/>
  <c r="K54" i="8"/>
  <c r="K51" i="8"/>
  <c r="K41" i="8"/>
  <c r="K35" i="8"/>
  <c r="H33" i="10" s="1"/>
  <c r="K25" i="8"/>
  <c r="H28" i="10" s="1"/>
  <c r="K18" i="8"/>
  <c r="K14" i="8"/>
  <c r="K10" i="8"/>
  <c r="K8" i="8"/>
  <c r="K6" i="8"/>
  <c r="M51" i="4"/>
  <c r="M49" i="4"/>
  <c r="M46" i="4"/>
  <c r="M41" i="4"/>
  <c r="M40" i="4" s="1"/>
  <c r="M37" i="4"/>
  <c r="M36" i="4" s="1"/>
  <c r="M33" i="4"/>
  <c r="M28" i="4"/>
  <c r="M21" i="4"/>
  <c r="M17" i="4"/>
  <c r="M13" i="4"/>
  <c r="M9" i="4"/>
  <c r="M6" i="4"/>
  <c r="N6" i="4" s="1"/>
  <c r="K51" i="4"/>
  <c r="K49" i="4"/>
  <c r="K46" i="4"/>
  <c r="K41" i="4"/>
  <c r="K40" i="4" s="1"/>
  <c r="K37" i="4"/>
  <c r="K36" i="4" s="1"/>
  <c r="K33" i="4"/>
  <c r="K28" i="4"/>
  <c r="K21" i="4"/>
  <c r="K17" i="4"/>
  <c r="K9" i="4"/>
  <c r="K6" i="4"/>
  <c r="F225" i="10"/>
  <c r="F224" i="10" s="1"/>
  <c r="F223" i="10" s="1"/>
  <c r="F222" i="10" s="1"/>
  <c r="F220" i="10"/>
  <c r="F213" i="10"/>
  <c r="F210" i="10" s="1"/>
  <c r="F208" i="10"/>
  <c r="F203" i="10"/>
  <c r="F198" i="10"/>
  <c r="F190" i="10"/>
  <c r="F189" i="10" s="1"/>
  <c r="F187" i="10"/>
  <c r="F182" i="10"/>
  <c r="F181" i="10" s="1"/>
  <c r="F179" i="10"/>
  <c r="F178" i="10" s="1"/>
  <c r="F174" i="10"/>
  <c r="F168" i="10"/>
  <c r="F165" i="10"/>
  <c r="F164" i="10" s="1"/>
  <c r="F160" i="10"/>
  <c r="F157" i="10"/>
  <c r="F152" i="10"/>
  <c r="F149" i="10"/>
  <c r="F147" i="10"/>
  <c r="F144" i="10"/>
  <c r="F141" i="10"/>
  <c r="F136" i="10"/>
  <c r="F133" i="10"/>
  <c r="F132" i="10" s="1"/>
  <c r="F127" i="10"/>
  <c r="F124" i="10"/>
  <c r="F123" i="10" s="1"/>
  <c r="F118" i="10"/>
  <c r="F117" i="10" s="1"/>
  <c r="F115" i="10"/>
  <c r="F110" i="10"/>
  <c r="F109" i="10" s="1"/>
  <c r="F107" i="10"/>
  <c r="F101" i="10"/>
  <c r="F98" i="10"/>
  <c r="F97" i="10" s="1"/>
  <c r="F91" i="10"/>
  <c r="F90" i="10" s="1"/>
  <c r="F89" i="10"/>
  <c r="F88" i="10" s="1"/>
  <c r="F86" i="10"/>
  <c r="F85" i="10"/>
  <c r="F78" i="10"/>
  <c r="F77" i="10"/>
  <c r="F76" i="10"/>
  <c r="F71" i="10"/>
  <c r="F70" i="10" s="1"/>
  <c r="F66" i="10"/>
  <c r="F65" i="10" s="1"/>
  <c r="F63" i="10"/>
  <c r="F59" i="10"/>
  <c r="F58" i="10"/>
  <c r="F57" i="10"/>
  <c r="F56" i="10"/>
  <c r="F55" i="10"/>
  <c r="F50" i="10"/>
  <c r="F49" i="10" s="1"/>
  <c r="F48" i="10" s="1"/>
  <c r="F47" i="10"/>
  <c r="F46" i="10"/>
  <c r="F45" i="10"/>
  <c r="F44" i="10"/>
  <c r="F41" i="10"/>
  <c r="F40" i="10"/>
  <c r="F39" i="10"/>
  <c r="I39" i="10" s="1"/>
  <c r="F38" i="10"/>
  <c r="F37" i="10"/>
  <c r="F36" i="10"/>
  <c r="F34" i="10"/>
  <c r="F32" i="10"/>
  <c r="F31" i="10"/>
  <c r="I31" i="10" s="1"/>
  <c r="F30" i="10"/>
  <c r="F29" i="10"/>
  <c r="I29" i="10" s="1"/>
  <c r="F27" i="10"/>
  <c r="F25" i="10"/>
  <c r="F24" i="10"/>
  <c r="F23" i="10"/>
  <c r="F22" i="10"/>
  <c r="F20" i="10"/>
  <c r="F19" i="10"/>
  <c r="F18" i="10"/>
  <c r="F15" i="10"/>
  <c r="F14" i="10"/>
  <c r="F12" i="10"/>
  <c r="F11" i="10" s="1"/>
  <c r="F10" i="10"/>
  <c r="F9" i="10" s="1"/>
  <c r="I20" i="9"/>
  <c r="I16" i="9"/>
  <c r="I12" i="9"/>
  <c r="I9" i="9"/>
  <c r="I6" i="9"/>
  <c r="I5" i="9" s="1"/>
  <c r="I88" i="8"/>
  <c r="L88" i="8" s="1"/>
  <c r="I86" i="8"/>
  <c r="I80" i="8"/>
  <c r="I75" i="8"/>
  <c r="I72" i="8"/>
  <c r="I70" i="8"/>
  <c r="I66" i="8"/>
  <c r="L66" i="8" s="1"/>
  <c r="I64" i="8"/>
  <c r="I60" i="8"/>
  <c r="I54" i="8"/>
  <c r="I51" i="8"/>
  <c r="I49" i="8" s="1"/>
  <c r="I41" i="8"/>
  <c r="I35" i="8"/>
  <c r="F33" i="10" s="1"/>
  <c r="I25" i="8"/>
  <c r="I18" i="8"/>
  <c r="I14" i="8"/>
  <c r="I10" i="8"/>
  <c r="I8" i="8"/>
  <c r="I6" i="8"/>
  <c r="I51" i="4"/>
  <c r="I49" i="4"/>
  <c r="I46" i="4"/>
  <c r="I41" i="4"/>
  <c r="I40" i="4" s="1"/>
  <c r="L40" i="4" s="1"/>
  <c r="I37" i="4"/>
  <c r="I33" i="4"/>
  <c r="I28" i="4"/>
  <c r="L21" i="4"/>
  <c r="I17" i="4"/>
  <c r="I9" i="4"/>
  <c r="I6" i="4"/>
  <c r="L6" i="4" l="1"/>
  <c r="I63" i="8"/>
  <c r="N51" i="8"/>
  <c r="K86" i="10"/>
  <c r="K135" i="10"/>
  <c r="K148" i="10"/>
  <c r="K202" i="10"/>
  <c r="K44" i="10"/>
  <c r="K49" i="10"/>
  <c r="L86" i="8"/>
  <c r="I36" i="10"/>
  <c r="I40" i="10"/>
  <c r="I56" i="10"/>
  <c r="I187" i="10"/>
  <c r="K45" i="4"/>
  <c r="K44" i="4" s="1"/>
  <c r="M63" i="8"/>
  <c r="I57" i="10"/>
  <c r="K141" i="10"/>
  <c r="I141" i="10"/>
  <c r="F186" i="10"/>
  <c r="I19" i="10"/>
  <c r="I59" i="10"/>
  <c r="K41" i="10"/>
  <c r="K89" i="10"/>
  <c r="K124" i="10"/>
  <c r="I186" i="10"/>
  <c r="K10" i="10"/>
  <c r="K29" i="10"/>
  <c r="K34" i="10"/>
  <c r="K59" i="10"/>
  <c r="K71" i="10"/>
  <c r="H70" i="10"/>
  <c r="K40" i="10"/>
  <c r="K18" i="10"/>
  <c r="K25" i="10"/>
  <c r="K77" i="10"/>
  <c r="I30" i="10"/>
  <c r="I78" i="10"/>
  <c r="I109" i="10"/>
  <c r="I144" i="10"/>
  <c r="I157" i="10"/>
  <c r="K33" i="10"/>
  <c r="I25" i="10"/>
  <c r="I77" i="10"/>
  <c r="K101" i="10"/>
  <c r="F156" i="10"/>
  <c r="I156" i="10" s="1"/>
  <c r="I147" i="10"/>
  <c r="K151" i="10"/>
  <c r="K149" i="10"/>
  <c r="K133" i="10"/>
  <c r="I115" i="10"/>
  <c r="I8" i="9"/>
  <c r="I55" i="10"/>
  <c r="K56" i="10"/>
  <c r="K78" i="10"/>
  <c r="L72" i="8"/>
  <c r="I69" i="8"/>
  <c r="K63" i="8"/>
  <c r="N63" i="8" s="1"/>
  <c r="I47" i="10"/>
  <c r="K46" i="10"/>
  <c r="I46" i="10"/>
  <c r="L41" i="8"/>
  <c r="I37" i="10"/>
  <c r="I208" i="10"/>
  <c r="I23" i="10"/>
  <c r="L8" i="8"/>
  <c r="N8" i="8"/>
  <c r="M45" i="4"/>
  <c r="N41" i="4"/>
  <c r="L41" i="4"/>
  <c r="N17" i="4"/>
  <c r="M8" i="4"/>
  <c r="M5" i="4" s="1"/>
  <c r="N9" i="4"/>
  <c r="N70" i="8"/>
  <c r="I189" i="10"/>
  <c r="I190" i="10"/>
  <c r="K182" i="10"/>
  <c r="I182" i="10"/>
  <c r="K179" i="10"/>
  <c r="K178" i="10"/>
  <c r="I178" i="10"/>
  <c r="I179" i="10"/>
  <c r="K159" i="10"/>
  <c r="K160" i="10"/>
  <c r="I160" i="10"/>
  <c r="K157" i="10"/>
  <c r="K147" i="10"/>
  <c r="K152" i="10"/>
  <c r="I152" i="10"/>
  <c r="F151" i="10"/>
  <c r="K144" i="10"/>
  <c r="F143" i="10"/>
  <c r="I136" i="10"/>
  <c r="K136" i="10"/>
  <c r="I132" i="10"/>
  <c r="I133" i="10"/>
  <c r="K127" i="10"/>
  <c r="I127" i="10"/>
  <c r="F126" i="10"/>
  <c r="F122" i="10" s="1"/>
  <c r="I124" i="10"/>
  <c r="K118" i="10"/>
  <c r="I118" i="10"/>
  <c r="K115" i="10"/>
  <c r="K110" i="10"/>
  <c r="I110" i="10"/>
  <c r="K107" i="10"/>
  <c r="I107" i="10"/>
  <c r="N40" i="4"/>
  <c r="L37" i="4"/>
  <c r="N37" i="4"/>
  <c r="I45" i="4"/>
  <c r="L46" i="4"/>
  <c r="K35" i="4"/>
  <c r="N36" i="4"/>
  <c r="I36" i="4"/>
  <c r="N21" i="4"/>
  <c r="N16" i="9"/>
  <c r="I89" i="10"/>
  <c r="L16" i="9"/>
  <c r="N9" i="9"/>
  <c r="L70" i="8"/>
  <c r="K50" i="10"/>
  <c r="L64" i="8"/>
  <c r="I49" i="10"/>
  <c r="I50" i="10"/>
  <c r="K98" i="10"/>
  <c r="I98" i="10"/>
  <c r="J84" i="10"/>
  <c r="J83" i="10" s="1"/>
  <c r="I86" i="10"/>
  <c r="H84" i="10"/>
  <c r="H83" i="10" s="1"/>
  <c r="L51" i="8"/>
  <c r="K47" i="10"/>
  <c r="N54" i="8"/>
  <c r="I44" i="10"/>
  <c r="L54" i="8"/>
  <c r="I41" i="10"/>
  <c r="K39" i="10"/>
  <c r="K38" i="10"/>
  <c r="I38" i="10"/>
  <c r="K37" i="10"/>
  <c r="N41" i="8"/>
  <c r="I34" i="10"/>
  <c r="I33" i="10"/>
  <c r="K208" i="10"/>
  <c r="K207" i="10"/>
  <c r="N35" i="8"/>
  <c r="F207" i="10"/>
  <c r="F206" i="10" s="1"/>
  <c r="L35" i="8"/>
  <c r="K32" i="10"/>
  <c r="I32" i="10"/>
  <c r="K31" i="10"/>
  <c r="K30" i="10"/>
  <c r="F212" i="10"/>
  <c r="I212" i="10" s="1"/>
  <c r="I213" i="10"/>
  <c r="K203" i="10"/>
  <c r="I203" i="10"/>
  <c r="K28" i="10"/>
  <c r="K197" i="10"/>
  <c r="I198" i="10"/>
  <c r="N25" i="8"/>
  <c r="K198" i="10"/>
  <c r="L25" i="8"/>
  <c r="K27" i="10"/>
  <c r="I27" i="10"/>
  <c r="I24" i="10"/>
  <c r="N18" i="8"/>
  <c r="K23" i="10"/>
  <c r="K22" i="10"/>
  <c r="L18" i="8"/>
  <c r="I22" i="10"/>
  <c r="N14" i="8"/>
  <c r="K20" i="10"/>
  <c r="L14" i="8"/>
  <c r="I20" i="10"/>
  <c r="K19" i="10"/>
  <c r="I18" i="10"/>
  <c r="N10" i="8"/>
  <c r="K15" i="10"/>
  <c r="I15" i="10"/>
  <c r="K14" i="10"/>
  <c r="I14" i="10"/>
  <c r="L10" i="8"/>
  <c r="F13" i="10"/>
  <c r="F8" i="10" s="1"/>
  <c r="K12" i="10"/>
  <c r="I12" i="10"/>
  <c r="M5" i="8"/>
  <c r="L6" i="8"/>
  <c r="I9" i="10"/>
  <c r="I10" i="10"/>
  <c r="L17" i="4"/>
  <c r="L9" i="4"/>
  <c r="K218" i="10"/>
  <c r="K219" i="10"/>
  <c r="I220" i="10"/>
  <c r="K220" i="10"/>
  <c r="N60" i="8"/>
  <c r="K65" i="10"/>
  <c r="N88" i="8"/>
  <c r="K66" i="10"/>
  <c r="I65" i="10"/>
  <c r="I66" i="10"/>
  <c r="K58" i="10"/>
  <c r="L80" i="8"/>
  <c r="I58" i="10"/>
  <c r="K57" i="10"/>
  <c r="N80" i="8"/>
  <c r="K55" i="10"/>
  <c r="N75" i="8"/>
  <c r="L75" i="8"/>
  <c r="N72" i="8"/>
  <c r="I63" i="10"/>
  <c r="K62" i="10"/>
  <c r="K63" i="10"/>
  <c r="J222" i="10"/>
  <c r="K222" i="10" s="1"/>
  <c r="K223" i="10"/>
  <c r="M59" i="8"/>
  <c r="N59" i="8" s="1"/>
  <c r="K224" i="10"/>
  <c r="K225" i="10"/>
  <c r="I222" i="10"/>
  <c r="I223" i="10"/>
  <c r="L60" i="8"/>
  <c r="I224" i="10"/>
  <c r="I225" i="10"/>
  <c r="F167" i="10"/>
  <c r="L17" i="9"/>
  <c r="N17" i="9"/>
  <c r="I101" i="10"/>
  <c r="L9" i="9"/>
  <c r="K8" i="9"/>
  <c r="M8" i="9"/>
  <c r="N28" i="4"/>
  <c r="L28" i="4"/>
  <c r="M27" i="4"/>
  <c r="L33" i="4"/>
  <c r="N33" i="4"/>
  <c r="M74" i="8"/>
  <c r="M69" i="8"/>
  <c r="M23" i="8"/>
  <c r="M13" i="8" s="1"/>
  <c r="K23" i="8"/>
  <c r="K69" i="8"/>
  <c r="L69" i="8" s="1"/>
  <c r="K74" i="8"/>
  <c r="I59" i="8"/>
  <c r="F28" i="10"/>
  <c r="F21" i="10"/>
  <c r="K5" i="8"/>
  <c r="I5" i="8"/>
  <c r="F140" i="10"/>
  <c r="F202" i="10"/>
  <c r="F200" i="10"/>
  <c r="F62" i="10"/>
  <c r="F87" i="10"/>
  <c r="F135" i="10"/>
  <c r="F197" i="10"/>
  <c r="F196" i="10" s="1"/>
  <c r="F195" i="10"/>
  <c r="H64" i="10"/>
  <c r="H97" i="10"/>
  <c r="H96" i="10" s="1"/>
  <c r="H181" i="10"/>
  <c r="K181" i="10" s="1"/>
  <c r="J64" i="10"/>
  <c r="J109" i="10"/>
  <c r="K109" i="10" s="1"/>
  <c r="F35" i="10"/>
  <c r="H35" i="10"/>
  <c r="H54" i="10"/>
  <c r="J114" i="10"/>
  <c r="K114" i="10" s="1"/>
  <c r="J156" i="10"/>
  <c r="J155" i="10" s="1"/>
  <c r="F148" i="10"/>
  <c r="H11" i="10"/>
  <c r="H43" i="10"/>
  <c r="H48" i="10"/>
  <c r="H88" i="10"/>
  <c r="I88" i="10" s="1"/>
  <c r="H106" i="10"/>
  <c r="K106" i="10" s="1"/>
  <c r="H117" i="10"/>
  <c r="K117" i="10" s="1"/>
  <c r="J54" i="10"/>
  <c r="J53" i="10" s="1"/>
  <c r="J69" i="10"/>
  <c r="J100" i="10"/>
  <c r="J99" i="10" s="1"/>
  <c r="J140" i="10"/>
  <c r="H123" i="10"/>
  <c r="K123" i="10" s="1"/>
  <c r="J26" i="10"/>
  <c r="F159" i="10"/>
  <c r="F173" i="10"/>
  <c r="F172" i="10" s="1"/>
  <c r="J13" i="10"/>
  <c r="J75" i="10"/>
  <c r="J126" i="10"/>
  <c r="K126" i="10" s="1"/>
  <c r="J196" i="10"/>
  <c r="J217" i="10"/>
  <c r="J48" i="10"/>
  <c r="J163" i="10"/>
  <c r="J185" i="10"/>
  <c r="J201" i="10"/>
  <c r="J9" i="10"/>
  <c r="K9" i="10" s="1"/>
  <c r="J21" i="10"/>
  <c r="J43" i="10"/>
  <c r="J131" i="10"/>
  <c r="J177" i="10"/>
  <c r="J206" i="10"/>
  <c r="J11" i="10"/>
  <c r="J17" i="10"/>
  <c r="J35" i="10"/>
  <c r="J61" i="10"/>
  <c r="K61" i="10" s="1"/>
  <c r="J97" i="10"/>
  <c r="J172" i="10"/>
  <c r="J211" i="10"/>
  <c r="J90" i="10"/>
  <c r="J195" i="10"/>
  <c r="J200" i="10"/>
  <c r="J210" i="10"/>
  <c r="H13" i="10"/>
  <c r="H17" i="10"/>
  <c r="H21" i="10"/>
  <c r="H139" i="10"/>
  <c r="H155" i="10"/>
  <c r="H196" i="10"/>
  <c r="H217" i="10"/>
  <c r="H131" i="10"/>
  <c r="H26" i="10"/>
  <c r="H100" i="10"/>
  <c r="H163" i="10"/>
  <c r="H185" i="10"/>
  <c r="H201" i="10"/>
  <c r="H90" i="10"/>
  <c r="H122" i="10"/>
  <c r="H206" i="10"/>
  <c r="H75" i="10"/>
  <c r="H172" i="10"/>
  <c r="H211" i="10"/>
  <c r="H195" i="10"/>
  <c r="H200" i="10"/>
  <c r="K200" i="10" s="1"/>
  <c r="H210" i="10"/>
  <c r="M15" i="9"/>
  <c r="M5" i="9"/>
  <c r="K15" i="9"/>
  <c r="M49" i="8"/>
  <c r="K49" i="8"/>
  <c r="L49" i="8" s="1"/>
  <c r="M44" i="4"/>
  <c r="M35" i="4"/>
  <c r="K13" i="4"/>
  <c r="K27" i="4"/>
  <c r="F64" i="10"/>
  <c r="F69" i="10"/>
  <c r="F17" i="10"/>
  <c r="F75" i="10"/>
  <c r="F96" i="10"/>
  <c r="F100" i="10"/>
  <c r="F106" i="10"/>
  <c r="F114" i="10"/>
  <c r="F177" i="10"/>
  <c r="F185" i="10"/>
  <c r="F211" i="10"/>
  <c r="F219" i="10"/>
  <c r="F54" i="10"/>
  <c r="F43" i="10"/>
  <c r="F84" i="10"/>
  <c r="I4" i="9"/>
  <c r="I15" i="9"/>
  <c r="I74" i="8"/>
  <c r="I48" i="8"/>
  <c r="I23" i="8"/>
  <c r="I13" i="4"/>
  <c r="I27" i="4"/>
  <c r="H19" i="4"/>
  <c r="G17" i="4"/>
  <c r="J17" i="4" s="1"/>
  <c r="F17" i="4"/>
  <c r="K155" i="10" l="1"/>
  <c r="H69" i="10"/>
  <c r="I70" i="10"/>
  <c r="K70" i="10"/>
  <c r="J139" i="10"/>
  <c r="K140" i="10"/>
  <c r="F139" i="10"/>
  <c r="I139" i="10" s="1"/>
  <c r="K217" i="10"/>
  <c r="J68" i="10"/>
  <c r="K69" i="10"/>
  <c r="K196" i="10"/>
  <c r="I140" i="10"/>
  <c r="L8" i="9"/>
  <c r="K195" i="10"/>
  <c r="K64" i="10"/>
  <c r="N8" i="9"/>
  <c r="L63" i="8"/>
  <c r="N5" i="8"/>
  <c r="I185" i="10"/>
  <c r="I181" i="10"/>
  <c r="F155" i="10"/>
  <c r="I155" i="10" s="1"/>
  <c r="I159" i="10"/>
  <c r="K156" i="10"/>
  <c r="I151" i="10"/>
  <c r="I143" i="10"/>
  <c r="I135" i="10"/>
  <c r="F131" i="10"/>
  <c r="I131" i="10" s="1"/>
  <c r="K131" i="10"/>
  <c r="I126" i="10"/>
  <c r="I123" i="10"/>
  <c r="I122" i="10"/>
  <c r="I117" i="10"/>
  <c r="J113" i="10"/>
  <c r="I114" i="10"/>
  <c r="J105" i="10"/>
  <c r="I106" i="10"/>
  <c r="L45" i="4"/>
  <c r="I44" i="4"/>
  <c r="I10" i="5" s="1"/>
  <c r="N35" i="4"/>
  <c r="I35" i="4"/>
  <c r="L36" i="4"/>
  <c r="I100" i="10"/>
  <c r="K88" i="10"/>
  <c r="K48" i="10"/>
  <c r="I48" i="10"/>
  <c r="I97" i="10"/>
  <c r="K97" i="10"/>
  <c r="I96" i="10"/>
  <c r="K84" i="10"/>
  <c r="K83" i="10"/>
  <c r="K43" i="10"/>
  <c r="I43" i="10"/>
  <c r="K35" i="10"/>
  <c r="I35" i="10"/>
  <c r="K206" i="10"/>
  <c r="I206" i="10"/>
  <c r="I207" i="10"/>
  <c r="I210" i="10"/>
  <c r="I211" i="10"/>
  <c r="K201" i="10"/>
  <c r="K26" i="10"/>
  <c r="I200" i="10"/>
  <c r="F201" i="10"/>
  <c r="I202" i="10"/>
  <c r="I196" i="10"/>
  <c r="I197" i="10"/>
  <c r="F26" i="10"/>
  <c r="I26" i="10" s="1"/>
  <c r="I28" i="10"/>
  <c r="I195" i="10"/>
  <c r="K13" i="8"/>
  <c r="N13" i="8" s="1"/>
  <c r="N23" i="8"/>
  <c r="L23" i="8"/>
  <c r="K21" i="10"/>
  <c r="I21" i="10"/>
  <c r="K17" i="10"/>
  <c r="I17" i="10"/>
  <c r="K13" i="10"/>
  <c r="I13" i="10"/>
  <c r="I11" i="10"/>
  <c r="K11" i="10"/>
  <c r="L5" i="8"/>
  <c r="K8" i="4"/>
  <c r="K5" i="4" s="1"/>
  <c r="N5" i="4" s="1"/>
  <c r="N13" i="4"/>
  <c r="L13" i="4"/>
  <c r="I219" i="10"/>
  <c r="H60" i="10"/>
  <c r="I64" i="10"/>
  <c r="K54" i="10"/>
  <c r="I54" i="10"/>
  <c r="L74" i="8"/>
  <c r="N74" i="8"/>
  <c r="K75" i="10"/>
  <c r="I75" i="10"/>
  <c r="N69" i="8"/>
  <c r="M68" i="8"/>
  <c r="F61" i="10"/>
  <c r="F60" i="10" s="1"/>
  <c r="I62" i="10"/>
  <c r="L59" i="8"/>
  <c r="F163" i="10"/>
  <c r="J87" i="10"/>
  <c r="J82" i="10" s="1"/>
  <c r="L15" i="9"/>
  <c r="K100" i="10"/>
  <c r="N15" i="9"/>
  <c r="K4" i="9"/>
  <c r="N49" i="8"/>
  <c r="I84" i="10"/>
  <c r="N27" i="4"/>
  <c r="M20" i="4"/>
  <c r="M4" i="4" s="1"/>
  <c r="L27" i="4"/>
  <c r="K68" i="8"/>
  <c r="K96" i="8" s="1"/>
  <c r="K99" i="8" s="1"/>
  <c r="I68" i="8"/>
  <c r="I96" i="8" s="1"/>
  <c r="H53" i="10"/>
  <c r="K53" i="10" s="1"/>
  <c r="H113" i="10"/>
  <c r="H8" i="10"/>
  <c r="H42" i="10"/>
  <c r="H177" i="10"/>
  <c r="K177" i="10" s="1"/>
  <c r="H87" i="10"/>
  <c r="I87" i="10" s="1"/>
  <c r="H105" i="10"/>
  <c r="J96" i="10"/>
  <c r="K96" i="10" s="1"/>
  <c r="J42" i="10"/>
  <c r="J8" i="10"/>
  <c r="J122" i="10"/>
  <c r="K122" i="10" s="1"/>
  <c r="J52" i="10"/>
  <c r="J205" i="10"/>
  <c r="J60" i="10"/>
  <c r="J16" i="10"/>
  <c r="J215" i="10"/>
  <c r="J74" i="10"/>
  <c r="H16" i="10"/>
  <c r="H99" i="10"/>
  <c r="H95" i="10" s="1"/>
  <c r="H205" i="10"/>
  <c r="H74" i="10"/>
  <c r="H215" i="10"/>
  <c r="M21" i="5"/>
  <c r="M4" i="9"/>
  <c r="K21" i="5"/>
  <c r="M48" i="8"/>
  <c r="K48" i="8"/>
  <c r="L48" i="8" s="1"/>
  <c r="M10" i="5"/>
  <c r="K10" i="5"/>
  <c r="K20" i="4"/>
  <c r="F83" i="10"/>
  <c r="F113" i="10"/>
  <c r="F74" i="10"/>
  <c r="F42" i="10"/>
  <c r="F205" i="10"/>
  <c r="F105" i="10"/>
  <c r="F68" i="10"/>
  <c r="F53" i="10"/>
  <c r="F99" i="10"/>
  <c r="F218" i="10"/>
  <c r="I3" i="9"/>
  <c r="I20" i="5"/>
  <c r="I21" i="5"/>
  <c r="I13" i="8"/>
  <c r="I8" i="4"/>
  <c r="I20" i="4"/>
  <c r="H17" i="4"/>
  <c r="H68" i="10" l="1"/>
  <c r="K68" i="10" s="1"/>
  <c r="I69" i="10"/>
  <c r="K105" i="10"/>
  <c r="K215" i="10"/>
  <c r="M13" i="5"/>
  <c r="M96" i="8"/>
  <c r="M99" i="8" s="1"/>
  <c r="I177" i="10"/>
  <c r="J103" i="10"/>
  <c r="K113" i="10"/>
  <c r="I113" i="10"/>
  <c r="H103" i="10"/>
  <c r="I105" i="10"/>
  <c r="N8" i="4"/>
  <c r="L10" i="5"/>
  <c r="L44" i="4"/>
  <c r="L35" i="4"/>
  <c r="K42" i="10"/>
  <c r="I42" i="10"/>
  <c r="H193" i="10"/>
  <c r="K205" i="10"/>
  <c r="I205" i="10"/>
  <c r="F16" i="10"/>
  <c r="I201" i="10"/>
  <c r="K16" i="10"/>
  <c r="L13" i="8"/>
  <c r="K8" i="10"/>
  <c r="I8" i="10"/>
  <c r="L8" i="4"/>
  <c r="I218" i="10"/>
  <c r="K60" i="10"/>
  <c r="I53" i="10"/>
  <c r="K74" i="10"/>
  <c r="I74" i="10"/>
  <c r="N68" i="8"/>
  <c r="K13" i="5"/>
  <c r="L68" i="8"/>
  <c r="I60" i="10"/>
  <c r="I61" i="10"/>
  <c r="I99" i="10"/>
  <c r="K87" i="10"/>
  <c r="N21" i="5"/>
  <c r="H82" i="10"/>
  <c r="K82" i="10" s="1"/>
  <c r="K99" i="10"/>
  <c r="L4" i="9"/>
  <c r="K20" i="5"/>
  <c r="K3" i="9"/>
  <c r="L3" i="9" s="1"/>
  <c r="L21" i="5"/>
  <c r="N4" i="9"/>
  <c r="N48" i="8"/>
  <c r="I83" i="10"/>
  <c r="N20" i="4"/>
  <c r="L20" i="4"/>
  <c r="M4" i="8"/>
  <c r="H7" i="10"/>
  <c r="I13" i="5"/>
  <c r="K4" i="4"/>
  <c r="H52" i="10"/>
  <c r="K52" i="10" s="1"/>
  <c r="J7" i="10"/>
  <c r="J193" i="10"/>
  <c r="K193" i="10" s="1"/>
  <c r="J73" i="10"/>
  <c r="J80" i="10"/>
  <c r="J95" i="10"/>
  <c r="K95" i="10" s="1"/>
  <c r="H93" i="10"/>
  <c r="H73" i="10"/>
  <c r="M20" i="5"/>
  <c r="M3" i="9"/>
  <c r="K4" i="8"/>
  <c r="M9" i="5"/>
  <c r="M11" i="5" s="1"/>
  <c r="F193" i="10"/>
  <c r="F82" i="10"/>
  <c r="F217" i="10"/>
  <c r="F73" i="10"/>
  <c r="F103" i="10"/>
  <c r="F95" i="10"/>
  <c r="F52" i="10"/>
  <c r="I23" i="5"/>
  <c r="I4" i="8"/>
  <c r="I5" i="4"/>
  <c r="D225" i="10"/>
  <c r="G225" i="10" s="1"/>
  <c r="C225" i="10"/>
  <c r="G60" i="8"/>
  <c r="J60" i="8" s="1"/>
  <c r="F60" i="8"/>
  <c r="F59" i="8" s="1"/>
  <c r="G78" i="8"/>
  <c r="J78" i="8" s="1"/>
  <c r="I68" i="10" l="1"/>
  <c r="N4" i="4"/>
  <c r="N20" i="5"/>
  <c r="L20" i="5"/>
  <c r="L13" i="5"/>
  <c r="K103" i="10"/>
  <c r="N13" i="5"/>
  <c r="K23" i="5"/>
  <c r="L23" i="5" s="1"/>
  <c r="I16" i="10"/>
  <c r="F7" i="10"/>
  <c r="F5" i="10" s="1"/>
  <c r="I193" i="10"/>
  <c r="K7" i="10"/>
  <c r="L4" i="8"/>
  <c r="L5" i="4"/>
  <c r="I4" i="4"/>
  <c r="I217" i="10"/>
  <c r="I52" i="10"/>
  <c r="K73" i="10"/>
  <c r="I73" i="10"/>
  <c r="I103" i="10"/>
  <c r="H80" i="10"/>
  <c r="K80" i="10" s="1"/>
  <c r="I95" i="10"/>
  <c r="N3" i="9"/>
  <c r="M12" i="5"/>
  <c r="M14" i="5" s="1"/>
  <c r="N4" i="8"/>
  <c r="I82" i="10"/>
  <c r="K9" i="5"/>
  <c r="K11" i="5" s="1"/>
  <c r="H5" i="10"/>
  <c r="J5" i="10"/>
  <c r="J93" i="10"/>
  <c r="K93" i="10" s="1"/>
  <c r="M23" i="5"/>
  <c r="K12" i="5"/>
  <c r="K14" i="5" s="1"/>
  <c r="M27" i="5"/>
  <c r="F215" i="10"/>
  <c r="F93" i="10"/>
  <c r="I93" i="10" s="1"/>
  <c r="F80" i="10"/>
  <c r="I12" i="5"/>
  <c r="I14" i="5" s="1"/>
  <c r="H62" i="8"/>
  <c r="L14" i="5" l="1"/>
  <c r="N14" i="5"/>
  <c r="N11" i="5"/>
  <c r="N12" i="5"/>
  <c r="L4" i="4"/>
  <c r="K27" i="5"/>
  <c r="K31" i="5" s="1"/>
  <c r="N9" i="5"/>
  <c r="N23" i="5"/>
  <c r="M15" i="5"/>
  <c r="I7" i="10"/>
  <c r="H4" i="10"/>
  <c r="K5" i="10"/>
  <c r="I5" i="10"/>
  <c r="I215" i="10"/>
  <c r="L12" i="5"/>
  <c r="I28" i="5"/>
  <c r="I32" i="5" s="1"/>
  <c r="I80" i="10"/>
  <c r="M28" i="5"/>
  <c r="M32" i="5" s="1"/>
  <c r="J4" i="10"/>
  <c r="K28" i="5"/>
  <c r="K32" i="5" s="1"/>
  <c r="K15" i="5"/>
  <c r="K22" i="5" s="1"/>
  <c r="M31" i="5"/>
  <c r="F4" i="10"/>
  <c r="I9" i="5"/>
  <c r="I11" i="5" s="1"/>
  <c r="G10" i="9"/>
  <c r="J10" i="9" s="1"/>
  <c r="G14" i="4"/>
  <c r="J14" i="4" s="1"/>
  <c r="L11" i="5" l="1"/>
  <c r="N4" i="10"/>
  <c r="P4" i="10"/>
  <c r="K4" i="10"/>
  <c r="O4" i="10"/>
  <c r="I4" i="10"/>
  <c r="M25" i="5"/>
  <c r="M22" i="5"/>
  <c r="L9" i="5"/>
  <c r="N15" i="5"/>
  <c r="M29" i="5"/>
  <c r="M33" i="5"/>
  <c r="K25" i="5"/>
  <c r="K33" i="5"/>
  <c r="K29" i="5"/>
  <c r="I15" i="5"/>
  <c r="I22" i="5" s="1"/>
  <c r="I27" i="5"/>
  <c r="H11" i="9"/>
  <c r="H89" i="8"/>
  <c r="H57" i="8"/>
  <c r="H17" i="8"/>
  <c r="H22" i="4"/>
  <c r="I25" i="5" l="1"/>
  <c r="L15" i="5"/>
  <c r="I31" i="5"/>
  <c r="I33" i="5" s="1"/>
  <c r="I29" i="5"/>
  <c r="G17" i="9" l="1"/>
  <c r="G12" i="9"/>
  <c r="G9" i="9"/>
  <c r="G6" i="9"/>
  <c r="J6" i="9" s="1"/>
  <c r="G88" i="8"/>
  <c r="J88" i="8" s="1"/>
  <c r="G86" i="8"/>
  <c r="J86" i="8" s="1"/>
  <c r="G80" i="8"/>
  <c r="J80" i="8" s="1"/>
  <c r="G75" i="8"/>
  <c r="J75" i="8" s="1"/>
  <c r="G72" i="8"/>
  <c r="J72" i="8" s="1"/>
  <c r="G70" i="8"/>
  <c r="J70" i="8" s="1"/>
  <c r="G66" i="8"/>
  <c r="J66" i="8" s="1"/>
  <c r="G64" i="8"/>
  <c r="G59" i="8"/>
  <c r="J59" i="8" s="1"/>
  <c r="G54" i="8"/>
  <c r="J54" i="8" s="1"/>
  <c r="G51" i="8"/>
  <c r="J51" i="8" s="1"/>
  <c r="G41" i="8"/>
  <c r="J41" i="8" s="1"/>
  <c r="G35" i="8"/>
  <c r="J35" i="8" s="1"/>
  <c r="G25" i="8"/>
  <c r="J25" i="8" s="1"/>
  <c r="G18" i="8"/>
  <c r="J18" i="8" s="1"/>
  <c r="G14" i="8"/>
  <c r="J14" i="8" s="1"/>
  <c r="G10" i="8"/>
  <c r="J10" i="8" s="1"/>
  <c r="G8" i="8"/>
  <c r="J8" i="8" s="1"/>
  <c r="G6" i="8"/>
  <c r="J6" i="8" s="1"/>
  <c r="G5" i="9" l="1"/>
  <c r="J5" i="9" s="1"/>
  <c r="G63" i="8"/>
  <c r="J63" i="8" s="1"/>
  <c r="J64" i="8"/>
  <c r="G49" i="8"/>
  <c r="J49" i="8" s="1"/>
  <c r="G16" i="9"/>
  <c r="J16" i="9" s="1"/>
  <c r="J17" i="9"/>
  <c r="G8" i="9"/>
  <c r="J9" i="9"/>
  <c r="G69" i="8"/>
  <c r="J69" i="8" s="1"/>
  <c r="G5" i="8"/>
  <c r="J5" i="8" s="1"/>
  <c r="G23" i="8"/>
  <c r="G74" i="8"/>
  <c r="J74" i="8" s="1"/>
  <c r="G51" i="4"/>
  <c r="G49" i="4"/>
  <c r="G46" i="4"/>
  <c r="G41" i="4"/>
  <c r="G37" i="4"/>
  <c r="G33" i="4"/>
  <c r="J33" i="4" s="1"/>
  <c r="G28" i="4"/>
  <c r="G21" i="4"/>
  <c r="J21" i="4" s="1"/>
  <c r="G13" i="4"/>
  <c r="J13" i="4" s="1"/>
  <c r="G9" i="4"/>
  <c r="J9" i="4" s="1"/>
  <c r="G6" i="4"/>
  <c r="J6" i="4" s="1"/>
  <c r="J51" i="4" l="1"/>
  <c r="G68" i="8"/>
  <c r="G48" i="8"/>
  <c r="J48" i="8" s="1"/>
  <c r="G13" i="8"/>
  <c r="J13" i="8" s="1"/>
  <c r="J23" i="8"/>
  <c r="G40" i="4"/>
  <c r="J40" i="4" s="1"/>
  <c r="J41" i="4"/>
  <c r="G36" i="4"/>
  <c r="J37" i="4"/>
  <c r="G4" i="9"/>
  <c r="J4" i="9" s="1"/>
  <c r="J8" i="9"/>
  <c r="G27" i="4"/>
  <c r="J27" i="4" s="1"/>
  <c r="J28" i="4"/>
  <c r="G45" i="4"/>
  <c r="G4" i="8"/>
  <c r="G8" i="4"/>
  <c r="E191" i="10"/>
  <c r="E183" i="10"/>
  <c r="E180" i="10"/>
  <c r="E175" i="10"/>
  <c r="E170" i="10"/>
  <c r="E169" i="10"/>
  <c r="E166" i="10"/>
  <c r="E161" i="10"/>
  <c r="E158" i="10"/>
  <c r="E153" i="10"/>
  <c r="E150" i="10"/>
  <c r="E145" i="10"/>
  <c r="E142" i="10"/>
  <c r="E137" i="10"/>
  <c r="E134" i="10"/>
  <c r="E128" i="10"/>
  <c r="E125" i="10"/>
  <c r="E120" i="10"/>
  <c r="E111" i="10"/>
  <c r="E108" i="10"/>
  <c r="E72" i="10"/>
  <c r="H19" i="9"/>
  <c r="H18" i="9"/>
  <c r="H13" i="9"/>
  <c r="H10" i="9"/>
  <c r="H7" i="9"/>
  <c r="H87" i="8"/>
  <c r="H85" i="8"/>
  <c r="H84" i="8"/>
  <c r="H83" i="8"/>
  <c r="H82" i="8"/>
  <c r="H81" i="8"/>
  <c r="H79" i="8"/>
  <c r="H78" i="8"/>
  <c r="H77" i="8"/>
  <c r="H76" i="8"/>
  <c r="H73" i="8"/>
  <c r="H71" i="8"/>
  <c r="H67" i="8"/>
  <c r="H65" i="8"/>
  <c r="H58" i="8"/>
  <c r="H55" i="8"/>
  <c r="H53" i="8"/>
  <c r="H52" i="8"/>
  <c r="H50" i="8"/>
  <c r="H47" i="8"/>
  <c r="H46" i="8"/>
  <c r="H45" i="8"/>
  <c r="H44" i="8"/>
  <c r="H43" i="8"/>
  <c r="H42" i="8"/>
  <c r="H40" i="8"/>
  <c r="H39" i="8"/>
  <c r="H38" i="8"/>
  <c r="H37" i="8"/>
  <c r="H36" i="8"/>
  <c r="H34" i="8"/>
  <c r="H33" i="8"/>
  <c r="H32" i="8"/>
  <c r="H31" i="8"/>
  <c r="H30" i="8"/>
  <c r="H29" i="8"/>
  <c r="H28" i="8"/>
  <c r="H27" i="8"/>
  <c r="H26" i="8"/>
  <c r="H24" i="8"/>
  <c r="H22" i="8"/>
  <c r="H21" i="8"/>
  <c r="H20" i="8"/>
  <c r="H19" i="8"/>
  <c r="H16" i="8"/>
  <c r="H15" i="8"/>
  <c r="H12" i="8"/>
  <c r="H11" i="8"/>
  <c r="H9" i="8"/>
  <c r="H7" i="8"/>
  <c r="H50" i="4"/>
  <c r="J50" i="4" s="1"/>
  <c r="L50" i="4" s="1"/>
  <c r="N50" i="4" s="1"/>
  <c r="H42" i="4"/>
  <c r="H39" i="4"/>
  <c r="H38" i="4"/>
  <c r="H34" i="4"/>
  <c r="H32" i="4"/>
  <c r="H31" i="4"/>
  <c r="H30" i="4"/>
  <c r="H29" i="4"/>
  <c r="H26" i="4"/>
  <c r="H25" i="4"/>
  <c r="H15" i="4"/>
  <c r="H14" i="4"/>
  <c r="H12" i="4"/>
  <c r="H7" i="4"/>
  <c r="G13" i="5" l="1"/>
  <c r="J68" i="8"/>
  <c r="J4" i="8"/>
  <c r="G44" i="4"/>
  <c r="G35" i="4"/>
  <c r="J35" i="4" s="1"/>
  <c r="J36" i="4"/>
  <c r="G5" i="4"/>
  <c r="J5" i="4" s="1"/>
  <c r="J8" i="4"/>
  <c r="G20" i="4"/>
  <c r="J20" i="4" s="1"/>
  <c r="J13" i="5" l="1"/>
  <c r="G4" i="4"/>
  <c r="D224" i="10"/>
  <c r="D220" i="10"/>
  <c r="G220" i="10" s="1"/>
  <c r="D213" i="10"/>
  <c r="D208" i="10"/>
  <c r="D203" i="10"/>
  <c r="D198" i="10"/>
  <c r="D190" i="10"/>
  <c r="G190" i="10" s="1"/>
  <c r="D187" i="10"/>
  <c r="G187" i="10" s="1"/>
  <c r="D182" i="10"/>
  <c r="D179" i="10"/>
  <c r="D174" i="10"/>
  <c r="D168" i="10"/>
  <c r="D165" i="10"/>
  <c r="D160" i="10"/>
  <c r="G160" i="10" s="1"/>
  <c r="D157" i="10"/>
  <c r="G157" i="10" s="1"/>
  <c r="D152" i="10"/>
  <c r="D149" i="10"/>
  <c r="D147" i="10"/>
  <c r="G147" i="10" s="1"/>
  <c r="D144" i="10"/>
  <c r="G144" i="10" s="1"/>
  <c r="D141" i="10"/>
  <c r="G141" i="10" s="1"/>
  <c r="D136" i="10"/>
  <c r="D133" i="10"/>
  <c r="D127" i="10"/>
  <c r="G127" i="10" s="1"/>
  <c r="D124" i="10"/>
  <c r="G124" i="10" s="1"/>
  <c r="E119" i="10"/>
  <c r="D118" i="10"/>
  <c r="G118" i="10" s="1"/>
  <c r="D110" i="10"/>
  <c r="G110" i="10" s="1"/>
  <c r="D107" i="10"/>
  <c r="G107" i="10" s="1"/>
  <c r="D101" i="10"/>
  <c r="G101" i="10" s="1"/>
  <c r="D98" i="10"/>
  <c r="D91" i="10"/>
  <c r="D89" i="10"/>
  <c r="G89" i="10" s="1"/>
  <c r="D86" i="10"/>
  <c r="G86" i="10" s="1"/>
  <c r="D85" i="10"/>
  <c r="D78" i="10"/>
  <c r="G78" i="10" s="1"/>
  <c r="D77" i="10"/>
  <c r="G77" i="10" s="1"/>
  <c r="D76" i="10"/>
  <c r="D71" i="10"/>
  <c r="D66" i="10"/>
  <c r="D63" i="10"/>
  <c r="G63" i="10" s="1"/>
  <c r="D59" i="10"/>
  <c r="G59" i="10" s="1"/>
  <c r="D58" i="10"/>
  <c r="G58" i="10" s="1"/>
  <c r="D57" i="10"/>
  <c r="G57" i="10" s="1"/>
  <c r="D56" i="10"/>
  <c r="G56" i="10" s="1"/>
  <c r="D55" i="10"/>
  <c r="G55" i="10" s="1"/>
  <c r="D50" i="10"/>
  <c r="G50" i="10" s="1"/>
  <c r="D47" i="10"/>
  <c r="G47" i="10" s="1"/>
  <c r="D46" i="10"/>
  <c r="G46" i="10" s="1"/>
  <c r="D45" i="10"/>
  <c r="G45" i="10" s="1"/>
  <c r="D44" i="10"/>
  <c r="G44" i="10" s="1"/>
  <c r="D41" i="10"/>
  <c r="G41" i="10" s="1"/>
  <c r="D40" i="10"/>
  <c r="G40" i="10" s="1"/>
  <c r="D39" i="10"/>
  <c r="G39" i="10" s="1"/>
  <c r="D38" i="10"/>
  <c r="G38" i="10" s="1"/>
  <c r="D37" i="10"/>
  <c r="G37" i="10" s="1"/>
  <c r="D36" i="10"/>
  <c r="G36" i="10" s="1"/>
  <c r="D34" i="10"/>
  <c r="G34" i="10" s="1"/>
  <c r="D32" i="10"/>
  <c r="G32" i="10" s="1"/>
  <c r="D31" i="10"/>
  <c r="G31" i="10" s="1"/>
  <c r="D30" i="10"/>
  <c r="G30" i="10" s="1"/>
  <c r="D29" i="10"/>
  <c r="G29" i="10" s="1"/>
  <c r="D27" i="10"/>
  <c r="G27" i="10" s="1"/>
  <c r="D25" i="10"/>
  <c r="G25" i="10" s="1"/>
  <c r="D24" i="10"/>
  <c r="G24" i="10" s="1"/>
  <c r="D23" i="10"/>
  <c r="G23" i="10" s="1"/>
  <c r="D22" i="10"/>
  <c r="G22" i="10" s="1"/>
  <c r="D20" i="10"/>
  <c r="G20" i="10" s="1"/>
  <c r="D19" i="10"/>
  <c r="G19" i="10" s="1"/>
  <c r="D18" i="10"/>
  <c r="G18" i="10" s="1"/>
  <c r="D15" i="10"/>
  <c r="G15" i="10" s="1"/>
  <c r="D14" i="10"/>
  <c r="G14" i="10" s="1"/>
  <c r="D12" i="10"/>
  <c r="D10" i="10"/>
  <c r="G10" i="10" s="1"/>
  <c r="G20" i="9"/>
  <c r="G15" i="9" s="1"/>
  <c r="J15" i="9" s="1"/>
  <c r="D70" i="10" l="1"/>
  <c r="G70" i="10" s="1"/>
  <c r="G71" i="10"/>
  <c r="D181" i="10"/>
  <c r="G181" i="10" s="1"/>
  <c r="G182" i="10"/>
  <c r="D178" i="10"/>
  <c r="G178" i="10" s="1"/>
  <c r="G179" i="10"/>
  <c r="D164" i="10"/>
  <c r="G164" i="10" s="1"/>
  <c r="G165" i="10"/>
  <c r="D151" i="10"/>
  <c r="G151" i="10" s="1"/>
  <c r="G152" i="10"/>
  <c r="D148" i="10"/>
  <c r="D135" i="10"/>
  <c r="G135" i="10" s="1"/>
  <c r="G136" i="10"/>
  <c r="D132" i="10"/>
  <c r="G132" i="10" s="1"/>
  <c r="G133" i="10"/>
  <c r="D65" i="10"/>
  <c r="G65" i="10" s="1"/>
  <c r="G66" i="10"/>
  <c r="D223" i="10"/>
  <c r="G224" i="10"/>
  <c r="D97" i="10"/>
  <c r="G97" i="10" s="1"/>
  <c r="G98" i="10"/>
  <c r="D200" i="10"/>
  <c r="G200" i="10" s="1"/>
  <c r="G203" i="10"/>
  <c r="D207" i="10"/>
  <c r="G207" i="10" s="1"/>
  <c r="G208" i="10"/>
  <c r="D210" i="10"/>
  <c r="G210" i="10" s="1"/>
  <c r="G213" i="10"/>
  <c r="D197" i="10"/>
  <c r="G197" i="10" s="1"/>
  <c r="G198" i="10"/>
  <c r="D11" i="10"/>
  <c r="G11" i="10" s="1"/>
  <c r="G12" i="10"/>
  <c r="J4" i="4"/>
  <c r="D167" i="10"/>
  <c r="G167" i="10" s="1"/>
  <c r="G168" i="10"/>
  <c r="G3" i="9"/>
  <c r="J3" i="9" s="1"/>
  <c r="D33" i="10"/>
  <c r="G33" i="10" s="1"/>
  <c r="D195" i="10"/>
  <c r="G195" i="10" s="1"/>
  <c r="D28" i="10"/>
  <c r="G28" i="10" s="1"/>
  <c r="D212" i="10"/>
  <c r="D109" i="10"/>
  <c r="G109" i="10" s="1"/>
  <c r="D123" i="10"/>
  <c r="G123" i="10" s="1"/>
  <c r="D186" i="10"/>
  <c r="G186" i="10" s="1"/>
  <c r="D115" i="10"/>
  <c r="G115" i="10" s="1"/>
  <c r="E116" i="10"/>
  <c r="D126" i="10"/>
  <c r="G126" i="10" s="1"/>
  <c r="D156" i="10"/>
  <c r="G156" i="10" s="1"/>
  <c r="D189" i="10"/>
  <c r="G189" i="10" s="1"/>
  <c r="D202" i="10"/>
  <c r="D117" i="10"/>
  <c r="G117" i="10" s="1"/>
  <c r="D140" i="10"/>
  <c r="G140" i="10" s="1"/>
  <c r="D159" i="10"/>
  <c r="G159" i="10" s="1"/>
  <c r="D106" i="10"/>
  <c r="G106" i="10" s="1"/>
  <c r="D143" i="10"/>
  <c r="G143" i="10" s="1"/>
  <c r="D173" i="10"/>
  <c r="D90" i="10"/>
  <c r="D100" i="10"/>
  <c r="G100" i="10" s="1"/>
  <c r="D88" i="10"/>
  <c r="G88" i="10" s="1"/>
  <c r="D13" i="10"/>
  <c r="G13" i="10" s="1"/>
  <c r="D9" i="10"/>
  <c r="G9" i="10" s="1"/>
  <c r="D21" i="10"/>
  <c r="G21" i="10" s="1"/>
  <c r="D54" i="10"/>
  <c r="G54" i="10" s="1"/>
  <c r="D17" i="10"/>
  <c r="G17" i="10" s="1"/>
  <c r="D43" i="10"/>
  <c r="G43" i="10" s="1"/>
  <c r="D62" i="10"/>
  <c r="G62" i="10" s="1"/>
  <c r="D84" i="10"/>
  <c r="G84" i="10" s="1"/>
  <c r="D64" i="10"/>
  <c r="G64" i="10" s="1"/>
  <c r="D219" i="10"/>
  <c r="G219" i="10" s="1"/>
  <c r="D35" i="10"/>
  <c r="G35" i="10" s="1"/>
  <c r="D49" i="10"/>
  <c r="G49" i="10" s="1"/>
  <c r="D75" i="10"/>
  <c r="G75" i="10" s="1"/>
  <c r="D69" i="10" l="1"/>
  <c r="G69" i="10" s="1"/>
  <c r="D131" i="10"/>
  <c r="G131" i="10" s="1"/>
  <c r="D96" i="10"/>
  <c r="G96" i="10" s="1"/>
  <c r="D206" i="10"/>
  <c r="G206" i="10" s="1"/>
  <c r="D196" i="10"/>
  <c r="G196" i="10" s="1"/>
  <c r="D177" i="10"/>
  <c r="G177" i="10" s="1"/>
  <c r="D163" i="10"/>
  <c r="G163" i="10" s="1"/>
  <c r="D222" i="10"/>
  <c r="G222" i="10" s="1"/>
  <c r="G223" i="10"/>
  <c r="D211" i="10"/>
  <c r="G211" i="10" s="1"/>
  <c r="G212" i="10"/>
  <c r="D201" i="10"/>
  <c r="G201" i="10" s="1"/>
  <c r="G202" i="10"/>
  <c r="D122" i="10"/>
  <c r="G122" i="10" s="1"/>
  <c r="D8" i="10"/>
  <c r="G8" i="10" s="1"/>
  <c r="D26" i="10"/>
  <c r="D105" i="10"/>
  <c r="G105" i="10" s="1"/>
  <c r="D139" i="10"/>
  <c r="G139" i="10" s="1"/>
  <c r="D155" i="10"/>
  <c r="G155" i="10" s="1"/>
  <c r="D185" i="10"/>
  <c r="G185" i="10" s="1"/>
  <c r="D114" i="10"/>
  <c r="G114" i="10" s="1"/>
  <c r="D172" i="10"/>
  <c r="D99" i="10"/>
  <c r="G99" i="10" s="1"/>
  <c r="D87" i="10"/>
  <c r="G87" i="10" s="1"/>
  <c r="D48" i="10"/>
  <c r="G48" i="10" s="1"/>
  <c r="D218" i="10"/>
  <c r="G218" i="10" s="1"/>
  <c r="D42" i="10"/>
  <c r="G42" i="10" s="1"/>
  <c r="D53" i="10"/>
  <c r="G53" i="10" s="1"/>
  <c r="D61" i="10"/>
  <c r="G61" i="10" s="1"/>
  <c r="D83" i="10"/>
  <c r="G83" i="10" s="1"/>
  <c r="D74" i="10"/>
  <c r="G74" i="10" s="1"/>
  <c r="G10" i="5"/>
  <c r="D205" i="10" l="1"/>
  <c r="G205" i="10" s="1"/>
  <c r="D68" i="10"/>
  <c r="G68" i="10" s="1"/>
  <c r="D16" i="10"/>
  <c r="G16" i="10" s="1"/>
  <c r="G26" i="10"/>
  <c r="G21" i="5"/>
  <c r="J21" i="5" s="1"/>
  <c r="G20" i="5"/>
  <c r="D7" i="10"/>
  <c r="G7" i="10" s="1"/>
  <c r="G12" i="5"/>
  <c r="G14" i="5" s="1"/>
  <c r="D113" i="10"/>
  <c r="D95" i="10"/>
  <c r="D217" i="10"/>
  <c r="G217" i="10" s="1"/>
  <c r="D73" i="10"/>
  <c r="G73" i="10" s="1"/>
  <c r="D82" i="10"/>
  <c r="G82" i="10" s="1"/>
  <c r="D60" i="10"/>
  <c r="G60" i="10" s="1"/>
  <c r="D52" i="10"/>
  <c r="G52" i="10" s="1"/>
  <c r="S20" i="8"/>
  <c r="J14" i="5" l="1"/>
  <c r="D193" i="10"/>
  <c r="G193" i="10" s="1"/>
  <c r="J20" i="5"/>
  <c r="D103" i="10"/>
  <c r="G103" i="10" s="1"/>
  <c r="G113" i="10"/>
  <c r="J12" i="5"/>
  <c r="D93" i="10"/>
  <c r="G93" i="10" s="1"/>
  <c r="G95" i="10"/>
  <c r="G23" i="5"/>
  <c r="J23" i="5" s="1"/>
  <c r="G28" i="5"/>
  <c r="G32" i="5" s="1"/>
  <c r="D5" i="10"/>
  <c r="G5" i="10" s="1"/>
  <c r="D80" i="10"/>
  <c r="G80" i="10" s="1"/>
  <c r="D215" i="10"/>
  <c r="G215" i="10" s="1"/>
  <c r="G9" i="5"/>
  <c r="G11" i="5" s="1"/>
  <c r="J11" i="5" l="1"/>
  <c r="J9" i="5"/>
  <c r="G15" i="5"/>
  <c r="G22" i="5" s="1"/>
  <c r="D4" i="10"/>
  <c r="G4" i="10" s="1"/>
  <c r="G27" i="5"/>
  <c r="G31" i="5" s="1"/>
  <c r="G33" i="5" s="1"/>
  <c r="J15" i="5" l="1"/>
  <c r="G25" i="5"/>
  <c r="G29" i="5"/>
  <c r="F6" i="9"/>
  <c r="C190" i="10" l="1"/>
  <c r="C187" i="10"/>
  <c r="F5" i="9"/>
  <c r="F46" i="4"/>
  <c r="C189" i="10" l="1"/>
  <c r="C186" i="10"/>
  <c r="C185" i="10" l="1"/>
  <c r="F13" i="4"/>
  <c r="H13" i="4" s="1"/>
  <c r="F9" i="4"/>
  <c r="F8" i="4" l="1"/>
  <c r="H8" i="4" s="1"/>
  <c r="C85" i="10" l="1"/>
  <c r="F20" i="9" l="1"/>
  <c r="C91" i="10" s="1"/>
  <c r="E91" i="10" s="1"/>
  <c r="C90" i="10" l="1"/>
  <c r="E90" i="10" s="1"/>
  <c r="F12" i="9"/>
  <c r="H12" i="9" s="1"/>
  <c r="F6" i="4" l="1"/>
  <c r="H6" i="4" l="1"/>
  <c r="F5" i="4"/>
  <c r="C50" i="10"/>
  <c r="E50" i="10" s="1"/>
  <c r="C58" i="10"/>
  <c r="E58" i="10" s="1"/>
  <c r="C224" i="10"/>
  <c r="C223" i="10" s="1"/>
  <c r="C222" i="10" s="1"/>
  <c r="C213" i="10"/>
  <c r="F64" i="8"/>
  <c r="H64" i="8" s="1"/>
  <c r="C212" i="10" l="1"/>
  <c r="E213" i="10"/>
  <c r="C210" i="10"/>
  <c r="E210" i="10" s="1"/>
  <c r="C211" i="10" l="1"/>
  <c r="E211" i="10" s="1"/>
  <c r="E212" i="10"/>
  <c r="F21" i="4" l="1"/>
  <c r="H21" i="4" s="1"/>
  <c r="C220" i="10" l="1"/>
  <c r="E220" i="10" s="1"/>
  <c r="H59" i="8" l="1"/>
  <c r="H60" i="8"/>
  <c r="F33" i="4" l="1"/>
  <c r="H33" i="4" s="1"/>
  <c r="C208" i="10" l="1"/>
  <c r="C203" i="10"/>
  <c r="C198" i="10"/>
  <c r="E147" i="10"/>
  <c r="C101" i="10"/>
  <c r="C98" i="10"/>
  <c r="C89" i="10"/>
  <c r="C86" i="10"/>
  <c r="E86" i="10" s="1"/>
  <c r="C78" i="10"/>
  <c r="E78" i="10" s="1"/>
  <c r="C77" i="10"/>
  <c r="E77" i="10" s="1"/>
  <c r="C76" i="10"/>
  <c r="E76" i="10" s="1"/>
  <c r="C71" i="10"/>
  <c r="E71" i="10" s="1"/>
  <c r="C66" i="10"/>
  <c r="C63" i="10"/>
  <c r="C59" i="10"/>
  <c r="E59" i="10" s="1"/>
  <c r="C57" i="10"/>
  <c r="E57" i="10" s="1"/>
  <c r="C56" i="10"/>
  <c r="E56" i="10" s="1"/>
  <c r="C55" i="10"/>
  <c r="E55" i="10" s="1"/>
  <c r="C49" i="10"/>
  <c r="C47" i="10"/>
  <c r="E47" i="10" s="1"/>
  <c r="C46" i="10"/>
  <c r="E46" i="10" s="1"/>
  <c r="C45" i="10"/>
  <c r="C44" i="10"/>
  <c r="E44" i="10" s="1"/>
  <c r="C41" i="10"/>
  <c r="E41" i="10" s="1"/>
  <c r="C40" i="10"/>
  <c r="E40" i="10" s="1"/>
  <c r="C39" i="10"/>
  <c r="E39" i="10" s="1"/>
  <c r="C38" i="10"/>
  <c r="E38" i="10" s="1"/>
  <c r="C37" i="10"/>
  <c r="E37" i="10" s="1"/>
  <c r="C36" i="10"/>
  <c r="E36" i="10" s="1"/>
  <c r="C34" i="10"/>
  <c r="E34" i="10" s="1"/>
  <c r="C32" i="10"/>
  <c r="E32" i="10" s="1"/>
  <c r="C31" i="10"/>
  <c r="E31" i="10" s="1"/>
  <c r="C30" i="10"/>
  <c r="E30" i="10" s="1"/>
  <c r="C29" i="10"/>
  <c r="E29" i="10" s="1"/>
  <c r="C27" i="10"/>
  <c r="E27" i="10" s="1"/>
  <c r="C25" i="10"/>
  <c r="E25" i="10" s="1"/>
  <c r="C24" i="10"/>
  <c r="E24" i="10" s="1"/>
  <c r="C23" i="10"/>
  <c r="E23" i="10" s="1"/>
  <c r="C22" i="10"/>
  <c r="E22" i="10" s="1"/>
  <c r="C20" i="10"/>
  <c r="E20" i="10" s="1"/>
  <c r="C19" i="10"/>
  <c r="E19" i="10" s="1"/>
  <c r="C18" i="10"/>
  <c r="E18" i="10" s="1"/>
  <c r="C15" i="10"/>
  <c r="E15" i="10" s="1"/>
  <c r="C14" i="10"/>
  <c r="E14" i="10" s="1"/>
  <c r="C12" i="10"/>
  <c r="C10" i="10"/>
  <c r="F17" i="9"/>
  <c r="F9" i="9"/>
  <c r="H9" i="9" s="1"/>
  <c r="F88" i="8"/>
  <c r="H88" i="8" s="1"/>
  <c r="F86" i="8"/>
  <c r="H86" i="8" s="1"/>
  <c r="F80" i="8"/>
  <c r="H80" i="8" s="1"/>
  <c r="F75" i="8"/>
  <c r="H75" i="8" s="1"/>
  <c r="F72" i="8"/>
  <c r="H72" i="8" s="1"/>
  <c r="F70" i="8"/>
  <c r="H70" i="8" s="1"/>
  <c r="F66" i="8"/>
  <c r="F54" i="8"/>
  <c r="H54" i="8" s="1"/>
  <c r="F51" i="8"/>
  <c r="F41" i="8"/>
  <c r="H41" i="8" s="1"/>
  <c r="F35" i="8"/>
  <c r="F25" i="8"/>
  <c r="F18" i="8"/>
  <c r="H18" i="8" s="1"/>
  <c r="F14" i="8"/>
  <c r="H14" i="8" s="1"/>
  <c r="F10" i="8"/>
  <c r="H10" i="8" s="1"/>
  <c r="F8" i="8"/>
  <c r="H8" i="8" s="1"/>
  <c r="F6" i="8"/>
  <c r="H6" i="8" s="1"/>
  <c r="F51" i="4"/>
  <c r="H51" i="4" s="1"/>
  <c r="F49" i="4"/>
  <c r="H49" i="4" s="1"/>
  <c r="J49" i="4" s="1"/>
  <c r="L49" i="4" s="1"/>
  <c r="N49" i="4" s="1"/>
  <c r="F37" i="4"/>
  <c r="F28" i="4"/>
  <c r="H5" i="4"/>
  <c r="F16" i="9" l="1"/>
  <c r="H16" i="9" s="1"/>
  <c r="H17" i="9"/>
  <c r="F40" i="4"/>
  <c r="H40" i="4" s="1"/>
  <c r="H41" i="4"/>
  <c r="F36" i="4"/>
  <c r="H37" i="4"/>
  <c r="F27" i="4"/>
  <c r="F20" i="4" s="1"/>
  <c r="H28" i="4"/>
  <c r="F49" i="8"/>
  <c r="H49" i="8" s="1"/>
  <c r="H51" i="8"/>
  <c r="C33" i="10"/>
  <c r="E33" i="10" s="1"/>
  <c r="H35" i="8"/>
  <c r="F63" i="8"/>
  <c r="H63" i="8" s="1"/>
  <c r="H66" i="8"/>
  <c r="C28" i="10"/>
  <c r="E28" i="10" s="1"/>
  <c r="H25" i="8"/>
  <c r="E117" i="10"/>
  <c r="E118" i="10"/>
  <c r="E135" i="10"/>
  <c r="E136" i="10"/>
  <c r="E181" i="10"/>
  <c r="E182" i="10"/>
  <c r="E106" i="10"/>
  <c r="E107" i="10"/>
  <c r="E123" i="10"/>
  <c r="E124" i="10"/>
  <c r="E140" i="10"/>
  <c r="E141" i="10"/>
  <c r="E151" i="10"/>
  <c r="E152" i="10"/>
  <c r="E167" i="10"/>
  <c r="E168" i="10"/>
  <c r="E164" i="10"/>
  <c r="E165" i="10"/>
  <c r="E109" i="10"/>
  <c r="E110" i="10"/>
  <c r="E126" i="10"/>
  <c r="E127" i="10"/>
  <c r="E143" i="10"/>
  <c r="E144" i="10"/>
  <c r="E156" i="10"/>
  <c r="E157" i="10"/>
  <c r="E174" i="10"/>
  <c r="E148" i="10"/>
  <c r="E149" i="10"/>
  <c r="E114" i="10"/>
  <c r="E115" i="10"/>
  <c r="E132" i="10"/>
  <c r="E133" i="10"/>
  <c r="E159" i="10"/>
  <c r="E160" i="10"/>
  <c r="E178" i="10"/>
  <c r="E179" i="10"/>
  <c r="C100" i="10"/>
  <c r="E101" i="10"/>
  <c r="C88" i="10"/>
  <c r="E89" i="10"/>
  <c r="C9" i="10"/>
  <c r="E9" i="10" s="1"/>
  <c r="E10" i="10"/>
  <c r="C62" i="10"/>
  <c r="E63" i="10"/>
  <c r="C97" i="10"/>
  <c r="E98" i="10"/>
  <c r="C207" i="10"/>
  <c r="E208" i="10"/>
  <c r="C11" i="10"/>
  <c r="E11" i="10" s="1"/>
  <c r="E12" i="10"/>
  <c r="C65" i="10"/>
  <c r="E66" i="10"/>
  <c r="C195" i="10"/>
  <c r="E195" i="10" s="1"/>
  <c r="E198" i="10"/>
  <c r="C48" i="10"/>
  <c r="E48" i="10" s="1"/>
  <c r="E49" i="10"/>
  <c r="C200" i="10"/>
  <c r="E200" i="10" s="1"/>
  <c r="E203" i="10"/>
  <c r="F8" i="9"/>
  <c r="C84" i="10"/>
  <c r="E177" i="10"/>
  <c r="F69" i="8"/>
  <c r="H69" i="8" s="1"/>
  <c r="F45" i="4"/>
  <c r="C13" i="10"/>
  <c r="C43" i="10"/>
  <c r="F5" i="8"/>
  <c r="H5" i="8" s="1"/>
  <c r="C70" i="10"/>
  <c r="E70" i="10" s="1"/>
  <c r="C54" i="10"/>
  <c r="C75" i="10"/>
  <c r="C219" i="10"/>
  <c r="F23" i="8"/>
  <c r="C17" i="10"/>
  <c r="E17" i="10" s="1"/>
  <c r="C21" i="10"/>
  <c r="E21" i="10" s="1"/>
  <c r="C35" i="10"/>
  <c r="E35" i="10" s="1"/>
  <c r="F74" i="8"/>
  <c r="H74" i="8" s="1"/>
  <c r="C197" i="10"/>
  <c r="C202" i="10"/>
  <c r="E122" i="10" l="1"/>
  <c r="F48" i="8"/>
  <c r="H48" i="8" s="1"/>
  <c r="E155" i="10"/>
  <c r="C26" i="10"/>
  <c r="E26" i="10" s="1"/>
  <c r="E139" i="10"/>
  <c r="E113" i="10"/>
  <c r="E131" i="10"/>
  <c r="E105" i="10"/>
  <c r="E163" i="10"/>
  <c r="F4" i="9"/>
  <c r="H4" i="9" s="1"/>
  <c r="H8" i="9"/>
  <c r="F15" i="9"/>
  <c r="H20" i="4"/>
  <c r="F44" i="4"/>
  <c r="H44" i="4" s="1"/>
  <c r="H45" i="4"/>
  <c r="F35" i="4"/>
  <c r="H35" i="4" s="1"/>
  <c r="H36" i="4"/>
  <c r="H27" i="4"/>
  <c r="F13" i="8"/>
  <c r="H13" i="8" s="1"/>
  <c r="H23" i="8"/>
  <c r="E172" i="10"/>
  <c r="E173" i="10"/>
  <c r="C99" i="10"/>
  <c r="E99" i="10" s="1"/>
  <c r="E100" i="10"/>
  <c r="C87" i="10"/>
  <c r="E87" i="10" s="1"/>
  <c r="E88" i="10"/>
  <c r="C42" i="10"/>
  <c r="E42" i="10" s="1"/>
  <c r="E43" i="10"/>
  <c r="C196" i="10"/>
  <c r="E196" i="10" s="1"/>
  <c r="E197" i="10"/>
  <c r="C83" i="10"/>
  <c r="E84" i="10"/>
  <c r="C206" i="10"/>
  <c r="E207" i="10"/>
  <c r="C61" i="10"/>
  <c r="E62" i="10"/>
  <c r="C74" i="10"/>
  <c r="E75" i="10"/>
  <c r="C201" i="10"/>
  <c r="E201" i="10" s="1"/>
  <c r="E202" i="10"/>
  <c r="C218" i="10"/>
  <c r="E219" i="10"/>
  <c r="C8" i="10"/>
  <c r="E8" i="10" s="1"/>
  <c r="E13" i="10"/>
  <c r="C64" i="10"/>
  <c r="E64" i="10" s="1"/>
  <c r="E65" i="10"/>
  <c r="C53" i="10"/>
  <c r="E54" i="10"/>
  <c r="C96" i="10"/>
  <c r="E97" i="10"/>
  <c r="F68" i="8"/>
  <c r="C69" i="10"/>
  <c r="E69" i="10" s="1"/>
  <c r="F3" i="9" l="1"/>
  <c r="H3" i="9" s="1"/>
  <c r="F10" i="5"/>
  <c r="H10" i="5" s="1"/>
  <c r="C16" i="10"/>
  <c r="C7" i="10" s="1"/>
  <c r="E7" i="10" s="1"/>
  <c r="F4" i="4"/>
  <c r="H4" i="4" s="1"/>
  <c r="C103" i="10"/>
  <c r="E103" i="10" s="1"/>
  <c r="F20" i="5"/>
  <c r="F21" i="5"/>
  <c r="H21" i="5" s="1"/>
  <c r="H15" i="9"/>
  <c r="F4" i="8"/>
  <c r="H4" i="8" s="1"/>
  <c r="F13" i="5"/>
  <c r="H13" i="5" s="1"/>
  <c r="H68" i="8"/>
  <c r="C217" i="10"/>
  <c r="C215" i="10" s="1"/>
  <c r="E218" i="10"/>
  <c r="C73" i="10"/>
  <c r="E73" i="10" s="1"/>
  <c r="E74" i="10"/>
  <c r="C205" i="10"/>
  <c r="E206" i="10"/>
  <c r="E96" i="10"/>
  <c r="C95" i="10"/>
  <c r="C52" i="10"/>
  <c r="E52" i="10" s="1"/>
  <c r="E53" i="10"/>
  <c r="E61" i="10"/>
  <c r="C60" i="10"/>
  <c r="E60" i="10" s="1"/>
  <c r="C82" i="10"/>
  <c r="E83" i="10"/>
  <c r="C68" i="10"/>
  <c r="E68" i="10" s="1"/>
  <c r="H20" i="5" l="1"/>
  <c r="E16" i="10"/>
  <c r="F12" i="5"/>
  <c r="F9" i="5"/>
  <c r="C80" i="10"/>
  <c r="E80" i="10" s="1"/>
  <c r="E82" i="10"/>
  <c r="C93" i="10"/>
  <c r="E93" i="10" s="1"/>
  <c r="E95" i="10"/>
  <c r="E205" i="10"/>
  <c r="C193" i="10"/>
  <c r="E193" i="10" s="1"/>
  <c r="E215" i="10"/>
  <c r="E217" i="10"/>
  <c r="C5" i="10"/>
  <c r="H12" i="5" l="1"/>
  <c r="F14" i="5"/>
  <c r="H14" i="5" s="1"/>
  <c r="H9" i="5"/>
  <c r="F11" i="5"/>
  <c r="H11" i="5" s="1"/>
  <c r="F28" i="5"/>
  <c r="F32" i="5" s="1"/>
  <c r="F27" i="5"/>
  <c r="F31" i="5" s="1"/>
  <c r="C4" i="10"/>
  <c r="E5" i="10"/>
  <c r="F33" i="5" l="1"/>
  <c r="F29" i="5"/>
  <c r="E4" i="10"/>
  <c r="F15" i="5" l="1"/>
  <c r="H15" i="5" l="1"/>
  <c r="F22" i="5"/>
  <c r="H22" i="5" l="1"/>
  <c r="F23" i="5"/>
  <c r="H27" i="5"/>
  <c r="J27" i="5" s="1"/>
  <c r="L27" i="5" s="1"/>
  <c r="N27" i="5" s="1"/>
  <c r="H23" i="5" l="1"/>
  <c r="F25" i="5"/>
  <c r="H31" i="5"/>
  <c r="J31" i="5" s="1"/>
  <c r="L31" i="5" s="1"/>
  <c r="N31" i="5" s="1"/>
  <c r="H32" i="5"/>
  <c r="J32" i="5" s="1"/>
  <c r="L32" i="5" s="1"/>
  <c r="N32" i="5" s="1"/>
  <c r="H28" i="5"/>
  <c r="J28" i="5" s="1"/>
  <c r="L28" i="5" s="1"/>
  <c r="N28" i="5" s="1"/>
  <c r="H29" i="5"/>
  <c r="J29" i="5" s="1"/>
  <c r="L29" i="5" s="1"/>
  <c r="N29" i="5" s="1"/>
</calcChain>
</file>

<file path=xl/sharedStrings.xml><?xml version="1.0" encoding="utf-8"?>
<sst xmlns="http://schemas.openxmlformats.org/spreadsheetml/2006/main" count="621" uniqueCount="321">
  <si>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</si>
  <si>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</si>
  <si>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</si>
  <si>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</si>
  <si>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</si>
  <si>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</si>
  <si>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</si>
  <si>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</si>
  <si>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Naknade troškova zaposlenima</t>
  </si>
  <si>
    <t>3225</t>
  </si>
  <si>
    <t>Rashodi za usluge</t>
  </si>
  <si>
    <t xml:space="preserve">Usluge tekućeg i investicijskog održavanja </t>
  </si>
  <si>
    <t>Financijski rashodi</t>
  </si>
  <si>
    <t>Rashodi za nabavu neproizvedene imovine</t>
  </si>
  <si>
    <t>4123</t>
  </si>
  <si>
    <t>Rashodi za nabavu proizvedene dugotrajne imovine</t>
  </si>
  <si>
    <t>Građevinski objekti</t>
  </si>
  <si>
    <t>4212</t>
  </si>
  <si>
    <t>4213</t>
  </si>
  <si>
    <t>Ceste, željeznice i slični građevinski objekti</t>
  </si>
  <si>
    <t>4214</t>
  </si>
  <si>
    <t>4221</t>
  </si>
  <si>
    <t>4222</t>
  </si>
  <si>
    <t>Postrojenja i oprema</t>
  </si>
  <si>
    <t>4225</t>
  </si>
  <si>
    <t>Prijevozna sredstva</t>
  </si>
  <si>
    <t>4231</t>
  </si>
  <si>
    <t>Nematerijalna proizvedena imovina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</si>
  <si>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</si>
  <si>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</si>
  <si>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</si>
  <si>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</si>
  <si>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</si>
  <si>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</si>
  <si>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</si>
  <si>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</si>
  <si>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Naziv prihoda</t>
  </si>
  <si>
    <t>B. RAČUN FINANCIRANJA</t>
  </si>
  <si>
    <t>Prihodi od nefinancijske imovine</t>
  </si>
  <si>
    <t>Prihodi po posebnim propisima</t>
  </si>
  <si>
    <t>Ostali nespomenuti prihodi</t>
  </si>
  <si>
    <t>PRIHODI OD PRODAJE NEFINANCIJSKE IMOVINE</t>
  </si>
  <si>
    <t>Zemljište</t>
  </si>
  <si>
    <t>Prihodi od prodaje proizvedene dugotrajne imovine</t>
  </si>
  <si>
    <t>RASHODI POSLOVANJA</t>
  </si>
  <si>
    <t>Rashodi za zaposlene</t>
  </si>
  <si>
    <t>Ostali rashodi za zaposlene</t>
  </si>
  <si>
    <t>Rashodi za materijal i energiju</t>
  </si>
  <si>
    <t>3423</t>
  </si>
  <si>
    <t>Ostali nespomenuti rashodi poslovanja</t>
  </si>
  <si>
    <t>Ostali rashodi</t>
  </si>
  <si>
    <t>Kazne, penali i naknade štete</t>
  </si>
  <si>
    <t>RASHODI ZA NABAVU NEFINANCIJSKE IMOVINE</t>
  </si>
  <si>
    <t xml:space="preserve">Nematerijalna imovina </t>
  </si>
  <si>
    <t>4262</t>
  </si>
  <si>
    <t>Primici od zaduživanja</t>
  </si>
  <si>
    <t>NETO FINANCIRANJE</t>
  </si>
  <si>
    <t>Naziv rashoda</t>
  </si>
  <si>
    <t>Ostali financijski rashodi</t>
  </si>
  <si>
    <t>VIŠAK / MANJAK + NETO FINANCIRANJE</t>
  </si>
  <si>
    <t>I. OPĆI DIO</t>
  </si>
  <si>
    <t xml:space="preserve">Kamate na oročena sredstva i depozite po viđenju                                                                 </t>
  </si>
  <si>
    <t xml:space="preserve">Prihodi od zateznih kamata                        </t>
  </si>
  <si>
    <t xml:space="preserve">Prihodi od dividendi                                                                  </t>
  </si>
  <si>
    <t xml:space="preserve">Naknade za ceste     </t>
  </si>
  <si>
    <t xml:space="preserve">Naknade za korištenje cestovnog zemljišta                                 </t>
  </si>
  <si>
    <r>
      <t xml:space="preserve">Sufinanciranje cijene usluge, participacije i slično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</si>
  <si>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t xml:space="preserve">Ostali nespomenuti prihodi               </t>
  </si>
  <si>
    <r>
      <t xml:space="preserve">Plaće za redovan rad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</si>
  <si>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Ostali rashodi za zaposlene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</si>
  <si>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Službena putovanja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</si>
  <si>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Naknade za prijevoz, za rad na terenu i odvojeni život </t>
    </r>
    <r>
      <rPr>
        <b/>
        <sz val="9.85"/>
        <color indexed="10"/>
        <rFont val="Times New Roman"/>
        <family val="1"/>
        <charset val="238"/>
      </rPr>
      <t xml:space="preserve">    </t>
    </r>
  </si>
  <si>
    <r>
      <t xml:space="preserve">Stručno usavršavanje zaposlenika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</si>
  <si>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Uredski materijal i ostali materijalni rashodi                      </t>
    </r>
    <r>
      <rPr>
        <sz val="9.85"/>
        <color indexed="10"/>
        <rFont val="Times New Roman"/>
        <family val="1"/>
        <charset val="238"/>
      </rPr>
      <t xml:space="preserve"> </t>
    </r>
  </si>
  <si>
    <r>
      <t xml:space="preserve">Energija                                                                                          </t>
    </r>
    <r>
      <rPr>
        <sz val="9.85"/>
        <color indexed="10"/>
        <rFont val="Times New Roman"/>
        <family val="1"/>
        <charset val="238"/>
      </rPr>
      <t xml:space="preserve">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</si>
  <si>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Sitni inventar i auto gume                                                            </t>
    </r>
    <r>
      <rPr>
        <b/>
        <sz val="9.85"/>
        <color indexed="8"/>
        <rFont val="Times New Roman"/>
        <family val="1"/>
        <charset val="238"/>
      </rPr>
      <t xml:space="preserve"> </t>
    </r>
  </si>
  <si>
    <r>
      <t xml:space="preserve">Usluge telefona, pošte i prijevoza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</si>
  <si>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Redovno održ.cesta i objekata                                              </t>
  </si>
  <si>
    <t xml:space="preserve">Održavanje zgrada i opreme  </t>
  </si>
  <si>
    <t xml:space="preserve">Usluge promidžbe i informiranja        </t>
  </si>
  <si>
    <t xml:space="preserve">Komunalne usluge                                             </t>
  </si>
  <si>
    <r>
      <t xml:space="preserve">Zakupnine i najamnine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</si>
  <si>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t xml:space="preserve">Zdravstvene i veterinarske usluge                                               </t>
  </si>
  <si>
    <r>
      <t xml:space="preserve">Intelektualne i osobne usluge          </t>
    </r>
    <r>
      <rPr>
        <sz val="9.85"/>
        <color indexed="10"/>
        <rFont val="Times New Roman"/>
        <family val="1"/>
        <charset val="238"/>
      </rPr>
      <t xml:space="preserve">  </t>
    </r>
  </si>
  <si>
    <r>
      <t xml:space="preserve">Studije i razvojne pripreme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</si>
  <si>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Računalne usluge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</si>
  <si>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Ostale usluge                             </t>
  </si>
  <si>
    <r>
      <t xml:space="preserve">Naknade za rad predstav. i izvršnih tijela, povjer. i sl.                 </t>
    </r>
    <r>
      <rPr>
        <sz val="9.85"/>
        <color indexed="8"/>
        <rFont val="Times New Roman"/>
        <family val="1"/>
      </rPr>
      <t xml:space="preserve">                                     </t>
    </r>
  </si>
  <si>
    <r>
      <t xml:space="preserve">Premije i osiguranja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</si>
  <si>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</t>
    </r>
  </si>
  <si>
    <r>
      <t xml:space="preserve">Članarine           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</si>
  <si>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 xml:space="preserve">Ostali nespomenuti rashodi poslovanja               </t>
  </si>
  <si>
    <r>
      <t xml:space="preserve">Bankarske usluge i usluge platnog prometa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</si>
  <si>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</si>
  <si>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Ostali nespomenuti financijski rashodi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</si>
  <si>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Naknade šteta pravnim i fizičkim osobama  </t>
    </r>
    <r>
      <rPr>
        <b/>
        <sz val="9.85"/>
        <color indexed="10"/>
        <rFont val="Times New Roman"/>
        <family val="1"/>
        <charset val="238"/>
      </rPr>
      <t xml:space="preserve">                               </t>
    </r>
  </si>
  <si>
    <r>
      <t xml:space="preserve">Licence   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                               </t>
    </r>
  </si>
  <si>
    <r>
      <t xml:space="preserve">Poslovni objekti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                            </t>
    </r>
  </si>
  <si>
    <t xml:space="preserve">Ostali građevinski objekti                                           </t>
  </si>
  <si>
    <r>
      <t xml:space="preserve">Uredska oprema i namještaj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</si>
  <si>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      </t>
    </r>
  </si>
  <si>
    <r>
      <t xml:space="preserve">Oprema za održavanje i zaštitu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     </t>
    </r>
  </si>
  <si>
    <t xml:space="preserve">Instrumenti, uređaji i strojevi                                                     </t>
  </si>
  <si>
    <r>
      <t xml:space="preserve">Prijevozna sredstva u cestovnom prometu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</si>
  <si>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Ulaganja u računalne programe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</si>
  <si>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Usluge HAK-a i Hidrometeor. zavoda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</si>
  <si>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Odvjetničke,revizorske,itd. usluge                                     </t>
  </si>
  <si>
    <r>
      <t xml:space="preserve">Ostale intelektualne usluge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</si>
  <si>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Materijalna imovina - prirodna bogatstva</t>
  </si>
  <si>
    <t>RASHODI  POSLOVANJA</t>
  </si>
  <si>
    <t>PRIHODI POSLOVANJA I PRIHODI OD PRODAJE NEFINANCIJSKE IMOVINE</t>
  </si>
  <si>
    <t>RASHODI POSLOVANJA I RASHODI ZA NABAVU NEFINANCIJSKE IMOVINE</t>
  </si>
  <si>
    <t>Šifra</t>
  </si>
  <si>
    <t>Naziv</t>
  </si>
  <si>
    <t>HRVATSKE  CESTE</t>
  </si>
  <si>
    <t>ADMINISTRATIVNO UPRAVLJANJE I OPREMANJE</t>
  </si>
  <si>
    <t>A1000</t>
  </si>
  <si>
    <t xml:space="preserve">ADMINISTRACIJA I UPRAVLJANJE  </t>
  </si>
  <si>
    <t xml:space="preserve">Ostali rashodi za zaposlene                                     </t>
  </si>
  <si>
    <t xml:space="preserve">Doprinosi za zapošljavanje                                                </t>
  </si>
  <si>
    <t xml:space="preserve">Uredski materijal i ostali materijalni rashodi                      </t>
  </si>
  <si>
    <t xml:space="preserve">Komunalne usluge                                                 </t>
  </si>
  <si>
    <t xml:space="preserve">Zakupnine i najamnine                                                              </t>
  </si>
  <si>
    <t xml:space="preserve">Članarine                                                                                          </t>
  </si>
  <si>
    <t xml:space="preserve">Ostali nespomenuti rashodi poslovanja                        </t>
  </si>
  <si>
    <t xml:space="preserve">Naknade šteta pravnim i fizičkim osobama                                 </t>
  </si>
  <si>
    <t>K2000</t>
  </si>
  <si>
    <t>OPREMANJE</t>
  </si>
  <si>
    <t>K2001</t>
  </si>
  <si>
    <t>INFORMATIZACIJA</t>
  </si>
  <si>
    <t xml:space="preserve">Licence                                                                                            </t>
  </si>
  <si>
    <t>K2002</t>
  </si>
  <si>
    <t>OBNOVA VOZNOG PARKA</t>
  </si>
  <si>
    <t xml:space="preserve">Prijevozna sredstva u cestovnom prometu                                 </t>
  </si>
  <si>
    <t>K2003</t>
  </si>
  <si>
    <t>POSLOVNE ZGRADE</t>
  </si>
  <si>
    <t xml:space="preserve">Ostali građevinski objekti                                                </t>
  </si>
  <si>
    <t>SERVISIRANJE UNUTARNJEG DUGA</t>
  </si>
  <si>
    <t>A1001</t>
  </si>
  <si>
    <t>SERVISIRANJE VANJSKOG DUGA</t>
  </si>
  <si>
    <t>A1002</t>
  </si>
  <si>
    <t>ZAJMOVI OD INOZEMNIH BANAKA I OSTALIH FINANCIJSKIH INSTITUCIJA IZVAN JAVNOG SEKTORA</t>
  </si>
  <si>
    <t>ULAGANJE U DRŽAVNE CESTE PO PROGRAMIMA</t>
  </si>
  <si>
    <t>SPOJEVI NA AUTOCESTE</t>
  </si>
  <si>
    <t>K2004</t>
  </si>
  <si>
    <t>PROGRAM GRADNJE I REKONSTRUKCIJA BRZIH CESTA</t>
  </si>
  <si>
    <t xml:space="preserve">Kapitalizacija kamata po kreditu </t>
  </si>
  <si>
    <t>K2005</t>
  </si>
  <si>
    <t>OSTALI PROGRAMI ZAHVATA NA DRŽAVNIM CESTAMA</t>
  </si>
  <si>
    <t>K2006</t>
  </si>
  <si>
    <t>REKONSTRUKCIJA I UREĐENJE CESTA NA OTOCIMA</t>
  </si>
  <si>
    <t>K2007</t>
  </si>
  <si>
    <t>REKONSTRUKCIJA I UREĐENJE CESTA I MOSTOVA UZ GRANICU</t>
  </si>
  <si>
    <t>K2008</t>
  </si>
  <si>
    <t>PROGRAM DENIVELACIJE I OSIGURANJA CEST.-ŽELJ. PRIJELAZA</t>
  </si>
  <si>
    <t>K2009</t>
  </si>
  <si>
    <t>OSTALI INTERVENTNI PROJEKTI</t>
  </si>
  <si>
    <t>PROGRAM ODRŽAVANJA I UPRAVLJANJA  DRŽAVNIH CESTA</t>
  </si>
  <si>
    <t>A1003</t>
  </si>
  <si>
    <t>REDOVNO ODRŽAVANJE</t>
  </si>
  <si>
    <t>A1004</t>
  </si>
  <si>
    <t>IZVANREDNO ODRŽAVANJE</t>
  </si>
  <si>
    <t>BETTERMENT</t>
  </si>
  <si>
    <t>A1006</t>
  </si>
  <si>
    <t>STUDIJE I RAZVOJNE PRIPREME</t>
  </si>
  <si>
    <t xml:space="preserve">SUFINANCIRANJE  ŽUC-a </t>
  </si>
  <si>
    <r>
      <t xml:space="preserve">Plaće za redovan rad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</si>
  <si>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Doprinosi za zdravstveno osiguranje osiguranje </t>
    </r>
    <r>
      <rPr>
        <b/>
        <sz val="9.85"/>
        <color indexed="10"/>
        <rFont val="Times New Roman"/>
        <family val="1"/>
        <charset val="238"/>
      </rPr>
      <t xml:space="preserve">           </t>
    </r>
  </si>
  <si>
    <r>
      <t xml:space="preserve">Službena putovanja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</si>
  <si>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Naknade za prijevoz, za rad na terenu i odvojeni život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</si>
  <si>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Stručno usavršavanje zaposlenika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</si>
  <si>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Energija        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</si>
  <si>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Usluge telefona, pošte i prijevoza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</si>
  <si>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Usluge promidžbe i informiranja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</si>
  <si>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Zdravstvene i veterinarske usluge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</si>
  <si>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Intelektualne i osobne usluge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</si>
  <si>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Ostale usluge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</si>
  <si>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Naknade za rad predst.i izvršnih tijela, povjeren. i sl.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</si>
  <si>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Premije i osiguranja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</si>
  <si>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Reprezentacija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</si>
  <si>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Bankarske usluge i usluge platnog prometa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</si>
  <si>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Negativne tečajne razlike i valutna klauzula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</si>
  <si>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Zatezne kamate  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</si>
  <si>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Ostali nespomenuti financijski rashodi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</si>
  <si>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Uredska oprema i namještaj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</si>
  <si>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Komunikacijska oprema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</si>
  <si>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Oprema za održavanje i zaštitu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</si>
  <si>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Instrumenti, uređaji i strojevi                                       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</si>
  <si>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 xml:space="preserve">Ulaganja u računalne programe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</si>
  <si>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Poslovni objekti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</si>
  <si>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 xml:space="preserve">II. POSEBNI DIO           </t>
  </si>
  <si>
    <t>03</t>
  </si>
  <si>
    <t xml:space="preserve">SUFINANCIRANJE  </t>
  </si>
  <si>
    <t>A1007</t>
  </si>
  <si>
    <t>K2010</t>
  </si>
  <si>
    <t>Stambeni objekti</t>
  </si>
  <si>
    <t>Prihodi od prodaje garđevinskih objekata</t>
  </si>
  <si>
    <r>
      <t xml:space="preserve">Doprinosi za obvezno osiguranje u slučaju nezaposlenosti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</si>
  <si>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Službena, radna i zaštitna odjeća</t>
  </si>
  <si>
    <t>Pristojbe i naknade</t>
  </si>
  <si>
    <r>
      <t xml:space="preserve">Kamate za primljene kredite i zajmove od kreditnih  i ostalih financijskih institucija izvan javnog sektora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 </t>
    </r>
  </si>
  <si>
    <r>
      <t xml:space="preserve">Tuzemne kreditne institucije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</si>
  <si>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Inozemne kreditne institucije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</si>
  <si>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r>
      <t xml:space="preserve">Negativne tečajne razlike i razlike zbog primjene valutne klauzula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</si>
  <si>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r>
      <t xml:space="preserve">Ceste, željeznice i ostali prometni objekti               </t>
    </r>
    <r>
      <rPr>
        <b/>
        <sz val="9.85"/>
        <color indexed="10"/>
        <rFont val="Times New Roman"/>
        <family val="1"/>
        <charset val="238"/>
      </rPr>
      <t xml:space="preserve"> </t>
    </r>
  </si>
  <si>
    <t>Prihodi od pruženih usuga</t>
  </si>
  <si>
    <t>Otplata glavnice primljenih kredita i zajmova od kreditnih  i ostalih financijskih institucija izvan javnog sektora</t>
  </si>
  <si>
    <t xml:space="preserve">Otplata glavnice primljenih kredita od inozemnih kreditnih institucija    </t>
  </si>
  <si>
    <t xml:space="preserve">Primljeni krediti od tuzemnih kreditnih institucija izvan javnog sektora   </t>
  </si>
  <si>
    <t xml:space="preserve">Primljeni krediti od inozemnih kreditnih institucija    </t>
  </si>
  <si>
    <t>Prihodi od upravnih i administrativnih pristojbi, pristojbi po posebnim propisima i naknada</t>
  </si>
  <si>
    <t>Prihodi od prodaje proizvoda i robe te pruženih usluga</t>
  </si>
  <si>
    <t>Prihodi od prodaje proizvoda i robe te pruženih usluga i prihodi od donacija</t>
  </si>
  <si>
    <t>Plaće (Bruto)</t>
  </si>
  <si>
    <t xml:space="preserve">Kamate za primljene kredite i zajmove </t>
  </si>
  <si>
    <t>Primljeni krediti i zajmovi od kreditnih i ostalih financijskih institucija izvan javnog sektora</t>
  </si>
  <si>
    <t>Izdaci za otplatu glavnice primljenih kredita i zajmova</t>
  </si>
  <si>
    <t>Doprinosi na plaće</t>
  </si>
  <si>
    <t>Sitni inventar i auto gume</t>
  </si>
  <si>
    <t xml:space="preserve">Službena, radna i zaštitna odjeća i obuća                                                     </t>
  </si>
  <si>
    <t>Financijski  rashodi</t>
  </si>
  <si>
    <t xml:space="preserve">Ostali rashodi </t>
  </si>
  <si>
    <t>Kazne, penali i naknade šteta</t>
  </si>
  <si>
    <t>Rashodi za nabavu proizvedene dugotrajne  imovine</t>
  </si>
  <si>
    <t xml:space="preserve">Prijevozna sredstva </t>
  </si>
  <si>
    <t>Kamate za primljene kredite i zajmove od kreditnih i ostalih financijskih institucija izvan javnog sektora</t>
  </si>
  <si>
    <t xml:space="preserve">Kamate za primljene zajmove 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</si>
  <si>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</si>
  <si>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</si>
  <si>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</si>
  <si>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Ceste, željeznice i ostali prometni objekti</t>
  </si>
  <si>
    <t>Ostali prihodi od financijske imovine</t>
  </si>
  <si>
    <t>Prihodi od prodaje postrojenja i opreme</t>
  </si>
  <si>
    <t>Uredska oprema i namještaj</t>
  </si>
  <si>
    <t>Prihod od prodaje prijevoznih sredstava</t>
  </si>
  <si>
    <t>Prijevozna sredstva u cestovnom prometu</t>
  </si>
  <si>
    <t xml:space="preserve">Naknada za uporabu javnih motornih i priključnih vozila registriranih izvan Republike Hrvatske                             </t>
  </si>
  <si>
    <t>Doprinosi za obvezno zdravstveno osiguranje</t>
  </si>
  <si>
    <t>Prijevozna sredstva u riječnom i pomorskom prometu</t>
  </si>
  <si>
    <t>K2012</t>
  </si>
  <si>
    <t>INVESTICIJSKO ODRŽAVANJE DRŽAVNIH CESTA</t>
  </si>
  <si>
    <t>4227</t>
  </si>
  <si>
    <t>4211</t>
  </si>
  <si>
    <t xml:space="preserve">Oprema za ostale namjene                                                     </t>
  </si>
  <si>
    <t>Oprema za ostale namjene</t>
  </si>
  <si>
    <r>
      <t xml:space="preserve">Stambeni objekti                                  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</t>
    </r>
  </si>
  <si>
    <t>K2011</t>
  </si>
  <si>
    <t>ULAGANJE U ŽUPANIJSKE I LOKALNE CESTE</t>
  </si>
  <si>
    <t>Naknada za kontrolu izvanrednog prijevoza</t>
  </si>
  <si>
    <t xml:space="preserve">Naknada za izvanredni prijevoz  (dozvole i suglasnosti)                                                                                    </t>
  </si>
  <si>
    <t>Prihodi od kamata na dane zajmove</t>
  </si>
  <si>
    <t>Prihodi od kamata na dane zajmove trgovačkim društvima i obrtnicima izvan javnog sektora</t>
  </si>
  <si>
    <t>Pomoći unutar opće države - ŽUC</t>
  </si>
  <si>
    <t>Kapitalne pomoći unutar općeg proračuna - ŽUC</t>
  </si>
  <si>
    <t xml:space="preserve">Kapitalne pomoći unutar općeg proračuna </t>
  </si>
  <si>
    <t>Pomoći unutar opće države</t>
  </si>
  <si>
    <t xml:space="preserve">Kapitalne pomoći </t>
  </si>
  <si>
    <t>Kapitalne pomoći bankama i ostalim fin.org.i trgovačkim društvima</t>
  </si>
  <si>
    <r>
      <t xml:space="preserve">Stambeni objekti   </t>
    </r>
    <r>
      <rPr>
        <b/>
        <sz val="9.85"/>
        <rFont val="Times New Roman"/>
        <family val="1"/>
      </rPr>
      <t xml:space="preserve">                                                                       </t>
    </r>
  </si>
  <si>
    <t>Sanacija šteta na poplavljenim područjima</t>
  </si>
  <si>
    <t>A1009</t>
  </si>
  <si>
    <t>SANACIJA ŠTETA NA POPLAVLJENIM PODRUČJIMA</t>
  </si>
  <si>
    <t>Pomoći od institucija i tijela EU</t>
  </si>
  <si>
    <t>Primljeni zajmovi od državnog proračuna - kratkoročni</t>
  </si>
  <si>
    <t>Primljeni zajmovi od drugih razina vlasti</t>
  </si>
  <si>
    <t>Otplata glavnice primljenih zajmova od državnog proračuna-kratkoročni</t>
  </si>
  <si>
    <t>Otplata glavnice primljenih zajmova od drugih razina vlasti</t>
  </si>
  <si>
    <r>
      <t xml:space="preserve">Kamate za prim. zajmove od drugih razina vlasti - državni proračun                                           </t>
    </r>
    <r>
      <rPr>
        <b/>
        <sz val="9.85"/>
        <color indexed="10"/>
        <rFont val="Times New Roman"/>
        <family val="1"/>
        <charset val="238"/>
      </rPr>
      <t xml:space="preserve">    </t>
    </r>
  </si>
  <si>
    <t>Otplata glavnice primljenih kredita od državnog proračuna - kratkoročni</t>
  </si>
  <si>
    <t>Kamate za primljene zajmove od drž.proračuna - kratkoročni</t>
  </si>
  <si>
    <t>3428</t>
  </si>
  <si>
    <r>
      <t xml:space="preserve">Izvanredno održavanje cesta              </t>
    </r>
    <r>
      <rPr>
        <b/>
        <sz val="9.85"/>
        <color indexed="10"/>
        <rFont val="Times New Roman"/>
        <family val="1"/>
        <charset val="238"/>
      </rPr>
      <t xml:space="preserve">                                </t>
    </r>
  </si>
  <si>
    <t>Tekuće pomoći iz prorač. EU - nacionalna komponenta</t>
  </si>
  <si>
    <t>Tek. pom. iz prorač. - Drž.uprava za zaštitu i spaš.-izbjegl.kamp</t>
  </si>
  <si>
    <t>Kapitalne pomoći iz proračuna - nacionalna komponenta</t>
  </si>
  <si>
    <t>Kapitalne pomoći iz proračuna - naknada iz goriva</t>
  </si>
  <si>
    <t>Poslovni objekti</t>
  </si>
  <si>
    <t xml:space="preserve">Otplata glavnice prim. kredita od tuz. kreditnih institucija izvan j. sek.   </t>
  </si>
  <si>
    <t>K2013</t>
  </si>
  <si>
    <t>SANACIJA KLIZIŠTA</t>
  </si>
  <si>
    <t>Kapitalne pomoći iz proračuna-Fond za zašt.okoliša-klizišta</t>
  </si>
  <si>
    <t>Tekuće pomoći iz prorač. Ministarstvo gospodarstva-poplave</t>
  </si>
  <si>
    <t>Dionice i udjeli u glavnici tuzemnih trgovačkih društava izvan javnog sektora</t>
  </si>
  <si>
    <t>Primici od prodaje dionica i udjela u glavnici</t>
  </si>
  <si>
    <t xml:space="preserve">Tekuće pomoći unutar općeg proračuna </t>
  </si>
  <si>
    <t xml:space="preserve">Pomoći unutar općeg proračuna </t>
  </si>
  <si>
    <t>SUFINANCIRANJE  NERAZVRSTANIH CESTA</t>
  </si>
  <si>
    <t>Pomoći unutar opće države - NC</t>
  </si>
  <si>
    <t>Tekuće pomoći unutar općeg proračuna -NC</t>
  </si>
  <si>
    <t>Indeks                                2017/'16</t>
  </si>
  <si>
    <t>Projekcija plana                           za 2018.</t>
  </si>
  <si>
    <t>Indeks                                2018/'17</t>
  </si>
  <si>
    <t>Prijedlog plana                                za 2017.</t>
  </si>
  <si>
    <t>Projekcija plana                           za 2019.</t>
  </si>
  <si>
    <t>Indeks                                2019/'18</t>
  </si>
  <si>
    <t xml:space="preserve">PRIJEDLOG FINANCIJSKOG PLANA HRVATSKIH CESTA  ZA 2017. I PROJEKCIJA PLANA ZA 2018. I 2019. GODINU      </t>
  </si>
  <si>
    <t>dugotrajna</t>
  </si>
  <si>
    <t>-</t>
  </si>
  <si>
    <t xml:space="preserve">eu prihod </t>
  </si>
  <si>
    <t>Pomoći proračunu iz drugih proračuna</t>
  </si>
  <si>
    <t>Tekuće pomoći proračunu iz drugih proračuna</t>
  </si>
  <si>
    <t>Kapitalne pomoći proračunu iz drugih proračuna</t>
  </si>
  <si>
    <t>Pomoći temeljem prijenosa sredstava EU</t>
  </si>
  <si>
    <t>Tekuće pomoći temeljem prijenosa sredstava EU</t>
  </si>
  <si>
    <t>Kapitalne pomoći temeljem prijenosa sred. EU</t>
  </si>
  <si>
    <r>
      <t xml:space="preserve">Prihodi od pozit. tečaj. razlika  i razlika zbog primj. val. klauz.                                   </t>
    </r>
    <r>
      <rPr>
        <b/>
        <sz val="10"/>
        <rFont val="Times New Roman"/>
        <family val="1"/>
      </rPr>
      <t xml:space="preserve">  </t>
    </r>
  </si>
  <si>
    <r>
      <t xml:space="preserve">Intelektualne i osobne usluge          </t>
    </r>
    <r>
      <rPr>
        <sz val="9.85"/>
        <rFont val="Times New Roman"/>
        <family val="1"/>
        <charset val="238"/>
      </rPr>
      <t xml:space="preserve">  </t>
    </r>
  </si>
  <si>
    <t>Pomoći iz inozemstva i od subjekata unutar općeg proračuna</t>
  </si>
  <si>
    <r>
      <t xml:space="preserve">Doprinosi na plaće               </t>
    </r>
    <r>
      <rPr>
        <sz val="9.85"/>
        <color indexed="10"/>
        <rFont val="Times New Roman"/>
        <family val="1"/>
        <charset val="238"/>
      </rPr>
      <t xml:space="preserve"> </t>
    </r>
  </si>
  <si>
    <t>Izvršenje                        2015</t>
  </si>
  <si>
    <t xml:space="preserve"> Plan                      2016.</t>
  </si>
  <si>
    <t>Indeks                                2016/'15</t>
  </si>
  <si>
    <t>Prijedlog plana za 2017.</t>
  </si>
  <si>
    <t>Projekcija plana za 2018.</t>
  </si>
  <si>
    <t>Projekcija plana za 2019.</t>
  </si>
  <si>
    <t>PRIJENOS DEPOZITA U SLJEDEĆE RAZDOBLJE</t>
  </si>
  <si>
    <t>UKUPNI PRIHODI</t>
  </si>
  <si>
    <t>UKUPNI RASHODI</t>
  </si>
  <si>
    <t>IZDACI ZA FINANC.  IMOVINU I OTPLATE ZAJMOVA</t>
  </si>
  <si>
    <t>Primici od prodaje dionica i udjela u glavnici trg.društ.izvan javnog sektora</t>
  </si>
  <si>
    <t>ZAJMOVI OD TUZEMNIH BANAKA I OSTALIH FINANC. INSTITUCIJA IZVAN JAVNOG SEKTORA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</si>
</sst>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74" x14ac:knownFonts="1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9.85"/>
      <color indexed="10"/>
      <name val="Times New Roman"/>
      <family val="1"/>
      <charset val="238"/>
    </font>
    <font>
      <sz val="9.85"/>
      <color indexed="10"/>
      <name val="Times New Roman"/>
      <family val="1"/>
      <charset val="238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4"/>
      <name val="Times New Roman"/>
      <family val="1"/>
    </font>
    <font>
      <sz val="14"/>
      <name val="MS Sans Serif"/>
      <family val="2"/>
      <charset val="238"/>
    </font>
    <font>
      <b/>
      <sz val="12"/>
      <name val="Times New Roman"/>
      <family val="1"/>
    </font>
    <font>
      <sz val="12"/>
      <name val="MS Sans Serif"/>
      <family val="2"/>
      <charset val="238"/>
    </font>
    <font>
      <sz val="12"/>
      <name val="Times New Roman"/>
      <family val="1"/>
    </font>
    <font>
      <sz val="14"/>
      <name val="Times New Roman"/>
      <family val="1"/>
    </font>
    <font>
      <b/>
      <sz val="9.85"/>
      <name val="Times New Roman"/>
      <family val="1"/>
    </font>
    <font>
      <sz val="9.85"/>
      <name val="Times New Roman"/>
      <family val="1"/>
    </font>
    <font>
      <sz val="10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0"/>
      <color indexed="17"/>
      <name val="Times New Roman"/>
      <family val="1"/>
    </font>
    <font>
      <sz val="9.85"/>
      <name val="Times New Roman"/>
      <family val="1"/>
      <charset val="238"/>
    </font>
    <font>
      <sz val="8"/>
      <name val="MS Sans Serif"/>
      <family val="2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.85"/>
      <name val="Times New Roman"/>
      <family val="1"/>
      <charset val="238"/>
    </font>
    <font>
      <b/>
      <sz val="9.85"/>
      <color indexed="10"/>
      <name val="Times New Roman"/>
      <family val="1"/>
    </font>
    <font>
      <b/>
      <sz val="10"/>
      <color indexed="56"/>
      <name val="Times New Roman"/>
      <family val="1"/>
      <charset val="238"/>
    </font>
    <font>
      <sz val="9"/>
      <color indexed="8"/>
      <name val="Times New Roman"/>
      <family val="1"/>
    </font>
    <font>
      <sz val="9.85"/>
      <color theme="5" tint="-0.249977111117893"/>
      <name val="Times New Roman"/>
      <family val="1"/>
    </font>
    <font>
      <sz val="10"/>
      <color theme="5" tint="-0.249977111117893"/>
      <name val="Times New Roman"/>
      <family val="1"/>
    </font>
    <font>
      <sz val="10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sz val="10"/>
      <color rgb="FF0000FF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FF0000"/>
      <name val="MS Sans Serif"/>
      <family val="2"/>
      <charset val="238"/>
    </font>
    <font>
      <sz val="9.85"/>
      <color rgb="FFFF0000"/>
      <name val="Times New Roman"/>
      <family val="1"/>
      <charset val="238"/>
    </font>
    <font>
      <sz val="11"/>
      <color indexed="8"/>
      <name val="Times New Roman"/>
      <family val="1"/>
    </font>
    <font>
      <sz val="11"/>
      <color indexed="8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i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i/>
      <sz val="9.85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9.85"/>
      <name val="Times New Roman"/>
      <family val="1"/>
      <charset val="238"/>
    </font>
    <font>
      <sz val="9.85"/>
      <color theme="0"/>
      <name val="Times New Roman"/>
      <family val="1"/>
      <charset val="238"/>
    </font>
    <font>
      <sz val="9.85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0" fillId="0" borderId="0" applyFont="0" applyFill="0" applyBorder="0" applyAlignment="0" applyProtection="0"/>
    <xf numFmtId="0" fontId="51" fillId="0" borderId="0"/>
    <xf numFmtId="0" fontId="48" fillId="0" borderId="0"/>
  </cellStyleXfs>
  <cellXfs count="468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0" fillId="0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ill="1" applyBorder="1" applyAlignment="1" applyProtection="1">
      <alignment horizontal="right" vertical="top"/>
    </xf>
    <xf numFmtId="3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25" fillId="2" borderId="0" xfId="0" applyNumberFormat="1" applyFont="1" applyFill="1" applyBorder="1" applyAlignment="1" applyProtection="1">
      <alignment wrapText="1"/>
    </xf>
    <xf numFmtId="0" fontId="27" fillId="2" borderId="0" xfId="0" applyNumberFormat="1" applyFont="1" applyFill="1" applyBorder="1" applyAlignment="1" applyProtection="1">
      <alignment wrapText="1"/>
    </xf>
    <xf numFmtId="0" fontId="23" fillId="2" borderId="0" xfId="0" applyNumberFormat="1" applyFont="1" applyFill="1" applyBorder="1" applyAlignment="1" applyProtection="1"/>
    <xf numFmtId="0" fontId="28" fillId="2" borderId="1" xfId="0" quotePrefix="1" applyFont="1" applyFill="1" applyBorder="1" applyAlignment="1">
      <alignment horizontal="left" vertical="center" wrapText="1"/>
    </xf>
    <xf numFmtId="0" fontId="28" fillId="2" borderId="2" xfId="0" quotePrefix="1" applyFont="1" applyFill="1" applyBorder="1" applyAlignment="1">
      <alignment horizontal="left" vertical="center" wrapText="1"/>
    </xf>
    <xf numFmtId="0" fontId="28" fillId="2" borderId="2" xfId="0" quotePrefix="1" applyFont="1" applyFill="1" applyBorder="1" applyAlignment="1">
      <alignment horizontal="center" vertical="center" wrapText="1"/>
    </xf>
    <xf numFmtId="0" fontId="28" fillId="2" borderId="2" xfId="0" quotePrefix="1" applyNumberFormat="1" applyFont="1" applyFill="1" applyBorder="1" applyAlignment="1" applyProtection="1">
      <alignment horizontal="left" vertical="center"/>
    </xf>
    <xf numFmtId="3" fontId="28" fillId="2" borderId="3" xfId="0" applyNumberFormat="1" applyFont="1" applyFill="1" applyBorder="1" applyAlignment="1">
      <alignment horizontal="right" vertical="center"/>
    </xf>
    <xf numFmtId="0" fontId="30" fillId="2" borderId="2" xfId="0" applyNumberFormat="1" applyFont="1" applyFill="1" applyBorder="1" applyAlignment="1" applyProtection="1">
      <alignment wrapText="1"/>
    </xf>
    <xf numFmtId="3" fontId="28" fillId="2" borderId="3" xfId="0" applyNumberFormat="1" applyFont="1" applyFill="1" applyBorder="1" applyAlignment="1" applyProtection="1">
      <alignment wrapText="1"/>
    </xf>
    <xf numFmtId="0" fontId="28" fillId="2" borderId="2" xfId="0" applyNumberFormat="1" applyFont="1" applyFill="1" applyBorder="1" applyAlignment="1" applyProtection="1">
      <alignment wrapText="1"/>
    </xf>
    <xf numFmtId="0" fontId="30" fillId="2" borderId="2" xfId="0" applyNumberFormat="1" applyFont="1" applyFill="1" applyBorder="1" applyAlignment="1" applyProtection="1">
      <alignment horizontal="center" wrapText="1"/>
    </xf>
    <xf numFmtId="0" fontId="26" fillId="2" borderId="0" xfId="0" quotePrefix="1" applyNumberFormat="1" applyFont="1" applyFill="1" applyBorder="1" applyAlignment="1" applyProtection="1">
      <alignment horizontal="left" wrapText="1"/>
    </xf>
    <xf numFmtId="0" fontId="26" fillId="2" borderId="4" xfId="0" quotePrefix="1" applyNumberFormat="1" applyFont="1" applyFill="1" applyBorder="1" applyAlignment="1" applyProtection="1">
      <alignment horizontal="left" wrapText="1"/>
    </xf>
    <xf numFmtId="0" fontId="27" fillId="2" borderId="4" xfId="0" applyNumberFormat="1" applyFont="1" applyFill="1" applyBorder="1" applyAlignment="1" applyProtection="1">
      <alignment wrapText="1"/>
    </xf>
    <xf numFmtId="0" fontId="31" fillId="2" borderId="0" xfId="0" applyNumberFormat="1" applyFont="1" applyFill="1" applyBorder="1" applyAlignment="1" applyProtection="1"/>
    <xf numFmtId="0" fontId="28" fillId="2" borderId="2" xfId="0" quotePrefix="1" applyFont="1" applyFill="1" applyBorder="1" applyAlignment="1">
      <alignment horizontal="left" vertical="center"/>
    </xf>
    <xf numFmtId="3" fontId="28" fillId="2" borderId="2" xfId="0" applyNumberFormat="1" applyFont="1" applyFill="1" applyBorder="1" applyAlignment="1" applyProtection="1">
      <alignment wrapText="1"/>
    </xf>
    <xf numFmtId="0" fontId="32" fillId="0" borderId="2" xfId="0" quotePrefix="1" applyFont="1" applyBorder="1" applyAlignment="1">
      <alignment horizontal="left" vertical="center" wrapText="1"/>
    </xf>
    <xf numFmtId="0" fontId="32" fillId="0" borderId="2" xfId="0" quotePrefix="1" applyFont="1" applyBorder="1" applyAlignment="1">
      <alignment horizontal="center" vertical="center" wrapText="1"/>
    </xf>
    <xf numFmtId="0" fontId="22" fillId="0" borderId="2" xfId="0" quotePrefix="1" applyNumberFormat="1" applyFont="1" applyFill="1" applyBorder="1" applyAlignment="1" applyProtection="1">
      <alignment horizontal="center" vertical="center"/>
    </xf>
    <xf numFmtId="0" fontId="23" fillId="2" borderId="5" xfId="0" applyNumberFormat="1" applyFont="1" applyFill="1" applyBorder="1" applyAlignment="1" applyProtection="1">
      <alignment horizontal="center" wrapText="1"/>
    </xf>
    <xf numFmtId="0" fontId="22" fillId="2" borderId="5" xfId="0" quotePrefix="1" applyNumberFormat="1" applyFont="1" applyFill="1" applyBorder="1" applyAlignment="1" applyProtection="1">
      <alignment horizontal="left" wrapText="1"/>
    </xf>
    <xf numFmtId="3" fontId="22" fillId="2" borderId="5" xfId="0" applyNumberFormat="1" applyFont="1" applyFill="1" applyBorder="1" applyAlignment="1" applyProtection="1">
      <alignment wrapText="1"/>
    </xf>
    <xf numFmtId="0" fontId="15" fillId="2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horizontal="center" wrapText="1"/>
    </xf>
    <xf numFmtId="3" fontId="14" fillId="2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>
      <alignment wrapText="1"/>
    </xf>
    <xf numFmtId="3" fontId="15" fillId="2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>
      <alignment horizontal="right" vertical="top"/>
    </xf>
    <xf numFmtId="0" fontId="16" fillId="2" borderId="0" xfId="0" applyFont="1" applyFill="1" applyBorder="1" applyAlignment="1">
      <alignment horizontal="right" vertical="top"/>
    </xf>
    <xf numFmtId="0" fontId="16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right" vertical="top"/>
    </xf>
    <xf numFmtId="0" fontId="17" fillId="2" borderId="0" xfId="0" applyFont="1" applyFill="1" applyBorder="1" applyAlignment="1">
      <alignment horizontal="right" vertical="top"/>
    </xf>
    <xf numFmtId="0" fontId="17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>
      <alignment horizontal="right" vertical="top"/>
    </xf>
    <xf numFmtId="3" fontId="15" fillId="2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22" fillId="2" borderId="0" xfId="0" applyNumberFormat="1" applyFont="1" applyFill="1" applyBorder="1" applyAlignment="1" applyProtection="1"/>
    <xf numFmtId="3" fontId="23" fillId="2" borderId="0" xfId="0" applyNumberFormat="1" applyFont="1" applyFill="1" applyBorder="1" applyAlignment="1" applyProtection="1"/>
    <xf numFmtId="0" fontId="2" fillId="2" borderId="5" xfId="0" applyNumberFormat="1" applyFont="1" applyFill="1" applyBorder="1" applyAlignment="1" applyProtection="1">
      <alignment horizontal="center"/>
    </xf>
    <xf numFmtId="3" fontId="2" fillId="2" borderId="5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/>
    <xf numFmtId="0" fontId="8" fillId="2" borderId="5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1" fillId="0" borderId="2" xfId="0" quotePrefix="1" applyFont="1" applyBorder="1" applyAlignment="1">
      <alignment horizontal="left" vertical="center" wrapText="1"/>
    </xf>
    <xf numFmtId="3" fontId="15" fillId="0" borderId="0" xfId="0" applyNumberFormat="1" applyFont="1" applyFill="1" applyBorder="1" applyAlignment="1" applyProtection="1"/>
    <xf numFmtId="3" fontId="34" fillId="2" borderId="0" xfId="0" applyNumberFormat="1" applyFont="1" applyFill="1" applyBorder="1" applyAlignment="1" applyProtection="1"/>
    <xf numFmtId="4" fontId="15" fillId="0" borderId="0" xfId="0" applyNumberFormat="1" applyFont="1" applyFill="1" applyBorder="1" applyAlignment="1" applyProtection="1">
      <alignment wrapText="1"/>
    </xf>
    <xf numFmtId="4" fontId="14" fillId="0" borderId="0" xfId="0" applyNumberFormat="1" applyFont="1" applyFill="1" applyBorder="1" applyAlignment="1" applyProtection="1">
      <alignment wrapText="1"/>
    </xf>
    <xf numFmtId="3" fontId="24" fillId="2" borderId="0" xfId="0" applyNumberFormat="1" applyFont="1" applyFill="1" applyBorder="1" applyAlignment="1" applyProtection="1"/>
    <xf numFmtId="3" fontId="28" fillId="2" borderId="3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 applyProtection="1">
      <alignment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4" fillId="2" borderId="0" xfId="0" applyNumberFormat="1" applyFont="1" applyFill="1" applyBorder="1" applyAlignment="1" applyProtection="1"/>
    <xf numFmtId="4" fontId="34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3" fontId="2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3" fontId="23" fillId="0" borderId="0" xfId="0" applyNumberFormat="1" applyFont="1" applyFill="1" applyBorder="1" applyAlignment="1" applyProtection="1"/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3" fontId="3" fillId="0" borderId="0" xfId="0" quotePrefix="1" applyNumberFormat="1" applyFont="1" applyFill="1" applyBorder="1" applyAlignment="1" applyProtection="1">
      <alignment horizontal="left"/>
    </xf>
    <xf numFmtId="3" fontId="34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4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6" fillId="0" borderId="0" xfId="0" quotePrefix="1" applyNumberFormat="1" applyFont="1" applyFill="1" applyBorder="1" applyAlignment="1" applyProtection="1">
      <alignment horizontal="left"/>
    </xf>
    <xf numFmtId="0" fontId="3" fillId="0" borderId="0" xfId="0" quotePrefix="1" applyNumberFormat="1" applyFont="1" applyFill="1" applyBorder="1" applyAlignment="1" applyProtection="1">
      <alignment horizontal="left"/>
    </xf>
    <xf numFmtId="0" fontId="4" fillId="0" borderId="0" xfId="0" quotePrefix="1" applyFont="1" applyAlignment="1">
      <alignment horizontal="left" vertical="center"/>
    </xf>
    <xf numFmtId="3" fontId="6" fillId="0" borderId="0" xfId="0" applyNumberFormat="1" applyFont="1" applyFill="1" applyBorder="1" applyAlignment="1" applyProtection="1"/>
    <xf numFmtId="3" fontId="44" fillId="0" borderId="0" xfId="0" applyNumberFormat="1" applyFont="1" applyFill="1" applyBorder="1" applyAlignment="1" applyProtection="1"/>
    <xf numFmtId="4" fontId="8" fillId="2" borderId="3" xfId="0" applyNumberFormat="1" applyFont="1" applyFill="1" applyBorder="1" applyAlignment="1" applyProtection="1">
      <alignment wrapText="1"/>
    </xf>
    <xf numFmtId="4" fontId="15" fillId="2" borderId="0" xfId="0" applyNumberFormat="1" applyFont="1" applyFill="1" applyBorder="1" applyAlignment="1" applyProtection="1">
      <alignment wrapText="1"/>
    </xf>
    <xf numFmtId="4" fontId="22" fillId="2" borderId="0" xfId="0" applyNumberFormat="1" applyFont="1" applyFill="1" applyBorder="1" applyAlignment="1" applyProtection="1">
      <alignment wrapText="1"/>
    </xf>
    <xf numFmtId="4" fontId="14" fillId="2" borderId="0" xfId="0" applyNumberFormat="1" applyFont="1" applyFill="1" applyBorder="1" applyAlignment="1" applyProtection="1">
      <alignment wrapText="1"/>
    </xf>
    <xf numFmtId="4" fontId="34" fillId="2" borderId="0" xfId="0" applyNumberFormat="1" applyFont="1" applyFill="1" applyBorder="1" applyAlignment="1" applyProtection="1">
      <alignment wrapText="1"/>
    </xf>
    <xf numFmtId="4" fontId="24" fillId="2" borderId="0" xfId="0" applyNumberFormat="1" applyFont="1" applyFill="1" applyBorder="1" applyAlignment="1" applyProtection="1">
      <alignment horizontal="right" wrapText="1"/>
    </xf>
    <xf numFmtId="4" fontId="24" fillId="2" borderId="0" xfId="0" applyNumberFormat="1" applyFont="1" applyFill="1" applyBorder="1" applyAlignment="1" applyProtection="1">
      <alignment wrapText="1"/>
    </xf>
    <xf numFmtId="0" fontId="32" fillId="0" borderId="5" xfId="0" quotePrefix="1" applyFont="1" applyBorder="1" applyAlignment="1">
      <alignment horizontal="center" vertical="center" wrapText="1"/>
    </xf>
    <xf numFmtId="0" fontId="22" fillId="0" borderId="5" xfId="0" quotePrefix="1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right"/>
    </xf>
    <xf numFmtId="0" fontId="32" fillId="2" borderId="0" xfId="0" quotePrefix="1" applyFont="1" applyFill="1" applyBorder="1" applyAlignment="1">
      <alignment horizontal="left"/>
    </xf>
    <xf numFmtId="0" fontId="40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 applyProtection="1"/>
    <xf numFmtId="4" fontId="8" fillId="2" borderId="3" xfId="0" applyNumberFormat="1" applyFont="1" applyFill="1" applyBorder="1" applyAlignment="1" applyProtection="1">
      <alignment horizontal="right" wrapText="1"/>
    </xf>
    <xf numFmtId="3" fontId="24" fillId="2" borderId="0" xfId="0" applyNumberFormat="1" applyFont="1" applyFill="1" applyBorder="1" applyAlignment="1" applyProtection="1">
      <alignment wrapText="1"/>
    </xf>
    <xf numFmtId="0" fontId="24" fillId="2" borderId="0" xfId="0" applyNumberFormat="1" applyFont="1" applyFill="1" applyBorder="1" applyAlignment="1" applyProtection="1">
      <alignment wrapText="1"/>
    </xf>
    <xf numFmtId="0" fontId="2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wrapText="1"/>
    </xf>
    <xf numFmtId="3" fontId="21" fillId="2" borderId="0" xfId="0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4" fillId="2" borderId="0" xfId="0" quotePrefix="1" applyFont="1" applyFill="1" applyBorder="1" applyAlignment="1">
      <alignment horizontal="right" vertical="top"/>
    </xf>
    <xf numFmtId="0" fontId="1" fillId="2" borderId="0" xfId="0" quotePrefix="1" applyFont="1" applyFill="1" applyBorder="1" applyAlignment="1">
      <alignment horizontal="left" vertical="center"/>
    </xf>
    <xf numFmtId="0" fontId="17" fillId="2" borderId="0" xfId="0" quotePrefix="1" applyFont="1" applyFill="1" applyBorder="1" applyAlignment="1">
      <alignment horizontal="right" vertical="top"/>
    </xf>
    <xf numFmtId="0" fontId="17" fillId="2" borderId="0" xfId="0" quotePrefix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quotePrefix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/>
    </xf>
    <xf numFmtId="0" fontId="21" fillId="2" borderId="0" xfId="0" applyNumberFormat="1" applyFont="1" applyFill="1" applyBorder="1" applyAlignment="1" applyProtection="1"/>
    <xf numFmtId="0" fontId="33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 vertical="top"/>
    </xf>
    <xf numFmtId="0" fontId="3" fillId="2" borderId="0" xfId="0" quotePrefix="1" applyNumberFormat="1" applyFont="1" applyFill="1" applyBorder="1" applyAlignment="1" applyProtection="1">
      <alignment horizontal="right" vertical="top"/>
    </xf>
    <xf numFmtId="3" fontId="3" fillId="2" borderId="0" xfId="0" quotePrefix="1" applyNumberFormat="1" applyFont="1" applyFill="1" applyBorder="1" applyAlignment="1" applyProtection="1">
      <alignment horizontal="left"/>
    </xf>
    <xf numFmtId="0" fontId="6" fillId="2" borderId="0" xfId="0" quotePrefix="1" applyNumberFormat="1" applyFont="1" applyFill="1" applyBorder="1" applyAlignment="1" applyProtection="1">
      <alignment horizontal="right" vertical="top"/>
    </xf>
    <xf numFmtId="3" fontId="6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164" fontId="40" fillId="2" borderId="2" xfId="0" applyNumberFormat="1" applyFont="1" applyFill="1" applyBorder="1" applyAlignment="1">
      <alignment horizontal="left" vertical="center"/>
    </xf>
    <xf numFmtId="0" fontId="40" fillId="2" borderId="2" xfId="0" applyNumberFormat="1" applyFont="1" applyFill="1" applyBorder="1" applyAlignment="1" applyProtection="1">
      <alignment vertical="center"/>
    </xf>
    <xf numFmtId="0" fontId="15" fillId="0" borderId="0" xfId="0" quotePrefix="1" applyNumberFormat="1" applyFont="1" applyFill="1" applyBorder="1" applyAlignment="1" applyProtection="1">
      <alignment horizontal="left" vertical="justify"/>
    </xf>
    <xf numFmtId="164" fontId="40" fillId="2" borderId="0" xfId="0" applyNumberFormat="1" applyFont="1" applyFill="1" applyBorder="1" applyAlignment="1">
      <alignment horizontal="left"/>
    </xf>
    <xf numFmtId="0" fontId="24" fillId="0" borderId="0" xfId="0" quotePrefix="1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5" fillId="0" borderId="0" xfId="0" quotePrefix="1" applyNumberFormat="1" applyFont="1" applyFill="1" applyBorder="1" applyAlignment="1" applyProtection="1">
      <alignment horizontal="left"/>
    </xf>
    <xf numFmtId="0" fontId="17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justify"/>
    </xf>
    <xf numFmtId="0" fontId="2" fillId="0" borderId="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3" fontId="23" fillId="3" borderId="0" xfId="0" applyNumberFormat="1" applyFont="1" applyFill="1" applyBorder="1" applyAlignment="1" applyProtection="1">
      <alignment wrapText="1"/>
    </xf>
    <xf numFmtId="3" fontId="23" fillId="3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6" fillId="2" borderId="0" xfId="0" quotePrefix="1" applyFont="1" applyFill="1" applyBorder="1" applyAlignment="1">
      <alignment horizontal="right" vertical="top"/>
    </xf>
    <xf numFmtId="3" fontId="47" fillId="2" borderId="0" xfId="0" quotePrefix="1" applyNumberFormat="1" applyFont="1" applyFill="1" applyBorder="1" applyAlignment="1" applyProtection="1">
      <alignment horizontal="left"/>
    </xf>
    <xf numFmtId="3" fontId="47" fillId="2" borderId="0" xfId="0" applyNumberFormat="1" applyFont="1" applyFill="1" applyBorder="1" applyAlignment="1" applyProtection="1"/>
    <xf numFmtId="0" fontId="46" fillId="0" borderId="0" xfId="0" quotePrefix="1" applyFont="1" applyBorder="1" applyAlignment="1">
      <alignment horizontal="left"/>
    </xf>
    <xf numFmtId="0" fontId="46" fillId="0" borderId="0" xfId="0" quotePrefix="1" applyFont="1" applyBorder="1" applyAlignment="1">
      <alignment horizontal="left" vertical="center"/>
    </xf>
    <xf numFmtId="3" fontId="1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2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 applyBorder="1" applyAlignment="1" applyProtection="1"/>
    <xf numFmtId="4" fontId="24" fillId="3" borderId="0" xfId="0" applyNumberFormat="1" applyFont="1" applyFill="1" applyBorder="1" applyAlignment="1" applyProtection="1">
      <alignment wrapText="1"/>
    </xf>
    <xf numFmtId="0" fontId="4" fillId="3" borderId="0" xfId="0" applyFont="1" applyFill="1" applyBorder="1" applyAlignment="1">
      <alignment horizontal="right" vertical="top"/>
    </xf>
    <xf numFmtId="0" fontId="17" fillId="3" borderId="0" xfId="0" applyFont="1" applyFill="1" applyBorder="1" applyAlignment="1">
      <alignment horizontal="left" vertical="center"/>
    </xf>
    <xf numFmtId="3" fontId="34" fillId="3" borderId="0" xfId="0" applyNumberFormat="1" applyFont="1" applyFill="1" applyBorder="1" applyAlignment="1" applyProtection="1"/>
    <xf numFmtId="4" fontId="34" fillId="3" borderId="0" xfId="0" applyNumberFormat="1" applyFont="1" applyFill="1" applyBorder="1" applyAlignment="1" applyProtection="1">
      <alignment wrapText="1"/>
    </xf>
    <xf numFmtId="0" fontId="17" fillId="3" borderId="0" xfId="0" applyFont="1" applyFill="1" applyBorder="1" applyAlignment="1">
      <alignment horizontal="right" vertical="top"/>
    </xf>
    <xf numFmtId="0" fontId="17" fillId="3" borderId="0" xfId="0" quotePrefix="1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 applyProtection="1"/>
    <xf numFmtId="0" fontId="4" fillId="3" borderId="0" xfId="0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 applyProtection="1">
      <alignment horizontal="right" vertical="top"/>
    </xf>
    <xf numFmtId="0" fontId="17" fillId="3" borderId="0" xfId="0" applyFont="1" applyFill="1" applyBorder="1" applyAlignment="1">
      <alignment vertical="center"/>
    </xf>
    <xf numFmtId="0" fontId="4" fillId="3" borderId="0" xfId="0" quotePrefix="1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 applyProtection="1"/>
    <xf numFmtId="0" fontId="24" fillId="2" borderId="0" xfId="0" applyNumberFormat="1" applyFont="1" applyFill="1" applyBorder="1" applyAlignment="1" applyProtection="1"/>
    <xf numFmtId="0" fontId="37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 applyProtection="1">
      <alignment wrapText="1"/>
    </xf>
    <xf numFmtId="0" fontId="33" fillId="2" borderId="0" xfId="0" quotePrefix="1" applyFont="1" applyFill="1" applyBorder="1" applyAlignment="1">
      <alignment horizontal="right" vertical="top"/>
    </xf>
    <xf numFmtId="0" fontId="33" fillId="2" borderId="0" xfId="0" quotePrefix="1" applyFont="1" applyFill="1" applyBorder="1" applyAlignment="1">
      <alignment horizontal="left" vertical="center"/>
    </xf>
    <xf numFmtId="0" fontId="25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>
      <alignment horizontal="right" vertical="center"/>
    </xf>
    <xf numFmtId="3" fontId="23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4" fontId="23" fillId="2" borderId="0" xfId="0" applyNumberFormat="1" applyFont="1" applyFill="1" applyBorder="1" applyAlignment="1" applyProtection="1"/>
    <xf numFmtId="4" fontId="3" fillId="2" borderId="0" xfId="0" applyNumberFormat="1" applyFont="1" applyFill="1" applyBorder="1" applyAlignment="1" applyProtection="1"/>
    <xf numFmtId="3" fontId="22" fillId="3" borderId="0" xfId="0" applyNumberFormat="1" applyFont="1" applyFill="1" applyBorder="1" applyAlignment="1" applyProtection="1"/>
    <xf numFmtId="0" fontId="53" fillId="2" borderId="0" xfId="0" applyNumberFormat="1" applyFont="1" applyFill="1" applyBorder="1" applyAlignment="1" applyProtection="1"/>
    <xf numFmtId="0" fontId="23" fillId="2" borderId="0" xfId="0" applyNumberFormat="1" applyFont="1" applyFill="1" applyBorder="1" applyAlignment="1" applyProtection="1">
      <alignment wrapText="1"/>
    </xf>
    <xf numFmtId="4" fontId="3" fillId="0" borderId="0" xfId="0" applyNumberFormat="1" applyFont="1" applyFill="1" applyBorder="1" applyAlignment="1" applyProtection="1"/>
    <xf numFmtId="3" fontId="55" fillId="3" borderId="0" xfId="0" applyNumberFormat="1" applyFont="1" applyFill="1" applyBorder="1" applyAlignment="1" applyProtection="1"/>
    <xf numFmtId="3" fontId="54" fillId="3" borderId="0" xfId="0" applyNumberFormat="1" applyFont="1" applyFill="1" applyBorder="1" applyAlignment="1" applyProtection="1"/>
    <xf numFmtId="3" fontId="56" fillId="3" borderId="0" xfId="0" applyNumberFormat="1" applyFont="1" applyFill="1" applyBorder="1" applyAlignment="1" applyProtection="1"/>
    <xf numFmtId="3" fontId="57" fillId="3" borderId="0" xfId="0" applyNumberFormat="1" applyFont="1" applyFill="1" applyBorder="1" applyAlignment="1" applyProtection="1"/>
    <xf numFmtId="3" fontId="3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3" fillId="3" borderId="0" xfId="0" applyNumberFormat="1" applyFont="1" applyFill="1" applyBorder="1" applyAlignment="1" applyProtection="1"/>
    <xf numFmtId="0" fontId="23" fillId="3" borderId="0" xfId="0" applyNumberFormat="1" applyFont="1" applyFill="1" applyBorder="1" applyAlignment="1" applyProtection="1">
      <alignment wrapText="1"/>
    </xf>
    <xf numFmtId="0" fontId="22" fillId="3" borderId="0" xfId="0" applyNumberFormat="1" applyFont="1" applyFill="1" applyBorder="1" applyAlignment="1" applyProtection="1">
      <alignment wrapText="1"/>
    </xf>
    <xf numFmtId="0" fontId="23" fillId="3" borderId="0" xfId="0" applyNumberFormat="1" applyFont="1" applyFill="1" applyBorder="1" applyAlignment="1" applyProtection="1">
      <alignment horizontal="center" wrapText="1"/>
    </xf>
    <xf numFmtId="0" fontId="23" fillId="3" borderId="0" xfId="0" applyNumberFormat="1" applyFont="1" applyFill="1" applyBorder="1" applyAlignment="1" applyProtection="1"/>
    <xf numFmtId="0" fontId="23" fillId="3" borderId="0" xfId="0" quotePrefix="1" applyNumberFormat="1" applyFont="1" applyFill="1" applyBorder="1" applyAlignment="1" applyProtection="1">
      <alignment horizontal="left" wrapText="1"/>
    </xf>
    <xf numFmtId="3" fontId="22" fillId="3" borderId="0" xfId="0" applyNumberFormat="1" applyFont="1" applyFill="1" applyBorder="1" applyAlignment="1" applyProtection="1">
      <alignment wrapText="1"/>
    </xf>
    <xf numFmtId="0" fontId="34" fillId="3" borderId="0" xfId="0" applyNumberFormat="1" applyFont="1" applyFill="1" applyBorder="1" applyAlignment="1" applyProtection="1"/>
    <xf numFmtId="0" fontId="22" fillId="3" borderId="0" xfId="0" quotePrefix="1" applyNumberFormat="1" applyFont="1" applyFill="1" applyBorder="1" applyAlignment="1" applyProtection="1">
      <alignment horizontal="left" wrapText="1"/>
    </xf>
    <xf numFmtId="0" fontId="22" fillId="3" borderId="0" xfId="0" applyNumberFormat="1" applyFont="1" applyFill="1" applyBorder="1" applyAlignment="1" applyProtection="1">
      <alignment horizontal="left" wrapText="1"/>
    </xf>
    <xf numFmtId="0" fontId="60" fillId="0" borderId="0" xfId="0" applyNumberFormat="1" applyFont="1" applyFill="1" applyBorder="1" applyAlignment="1" applyProtection="1"/>
    <xf numFmtId="3" fontId="37" fillId="3" borderId="0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 applyProtection="1"/>
    <xf numFmtId="3" fontId="57" fillId="3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vertical="center"/>
    </xf>
    <xf numFmtId="0" fontId="21" fillId="3" borderId="0" xfId="0" applyNumberFormat="1" applyFont="1" applyFill="1" applyBorder="1" applyAlignment="1" applyProtection="1"/>
    <xf numFmtId="0" fontId="57" fillId="3" borderId="0" xfId="0" applyNumberFormat="1" applyFont="1" applyFill="1" applyBorder="1" applyAlignment="1" applyProtection="1"/>
    <xf numFmtId="3" fontId="59" fillId="3" borderId="0" xfId="0" applyNumberFormat="1" applyFont="1" applyFill="1" applyBorder="1" applyAlignment="1">
      <alignment horizontal="right" vertical="center"/>
    </xf>
    <xf numFmtId="0" fontId="58" fillId="3" borderId="0" xfId="0" applyNumberFormat="1" applyFont="1" applyFill="1" applyBorder="1" applyAlignment="1" applyProtection="1"/>
    <xf numFmtId="0" fontId="34" fillId="2" borderId="0" xfId="0" applyNumberFormat="1" applyFont="1" applyFill="1" applyBorder="1" applyAlignment="1" applyProtection="1">
      <alignment wrapText="1"/>
    </xf>
    <xf numFmtId="0" fontId="53" fillId="3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37" fillId="2" borderId="0" xfId="0" applyFont="1" applyFill="1" applyBorder="1" applyAlignment="1">
      <alignment horizontal="right" vertical="top"/>
    </xf>
    <xf numFmtId="3" fontId="53" fillId="3" borderId="0" xfId="0" applyNumberFormat="1" applyFont="1" applyFill="1" applyBorder="1" applyAlignment="1" applyProtection="1"/>
    <xf numFmtId="0" fontId="61" fillId="0" borderId="0" xfId="0" applyNumberFormat="1" applyFont="1" applyFill="1" applyBorder="1" applyAlignment="1" applyProtection="1">
      <alignment horizontal="center" wrapText="1"/>
    </xf>
    <xf numFmtId="0" fontId="60" fillId="0" borderId="0" xfId="0" applyNumberFormat="1" applyFont="1" applyFill="1" applyBorder="1" applyAlignment="1" applyProtection="1">
      <alignment horizontal="center"/>
    </xf>
    <xf numFmtId="4" fontId="23" fillId="0" borderId="0" xfId="0" applyNumberFormat="1" applyFont="1" applyFill="1" applyBorder="1" applyAlignment="1" applyProtection="1">
      <alignment wrapText="1"/>
    </xf>
    <xf numFmtId="0" fontId="57" fillId="0" borderId="0" xfId="0" applyNumberFormat="1" applyFont="1" applyFill="1" applyBorder="1" applyAlignment="1" applyProtection="1"/>
    <xf numFmtId="0" fontId="57" fillId="2" borderId="0" xfId="0" applyNumberFormat="1" applyFont="1" applyFill="1" applyBorder="1" applyAlignment="1" applyProtection="1"/>
    <xf numFmtId="3" fontId="57" fillId="2" borderId="0" xfId="0" applyNumberFormat="1" applyFont="1" applyFill="1" applyBorder="1" applyAlignment="1" applyProtection="1"/>
    <xf numFmtId="3" fontId="60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4" fontId="22" fillId="0" borderId="0" xfId="0" applyNumberFormat="1" applyFont="1" applyFill="1" applyBorder="1" applyAlignment="1" applyProtection="1">
      <alignment wrapText="1"/>
    </xf>
    <xf numFmtId="4" fontId="22" fillId="3" borderId="0" xfId="0" applyNumberFormat="1" applyFont="1" applyFill="1" applyBorder="1" applyAlignment="1" applyProtection="1">
      <alignment wrapText="1"/>
    </xf>
    <xf numFmtId="4" fontId="23" fillId="3" borderId="0" xfId="0" applyNumberFormat="1" applyFont="1" applyFill="1" applyBorder="1" applyAlignment="1" applyProtection="1">
      <alignment wrapText="1"/>
    </xf>
    <xf numFmtId="0" fontId="22" fillId="2" borderId="0" xfId="0" applyNumberFormat="1" applyFont="1" applyFill="1" applyBorder="1" applyAlignment="1" applyProtection="1">
      <alignment wrapText="1"/>
    </xf>
    <xf numFmtId="3" fontId="23" fillId="0" borderId="0" xfId="0" applyNumberFormat="1" applyFont="1" applyFill="1" applyBorder="1" applyAlignment="1" applyProtection="1">
      <alignment wrapText="1"/>
    </xf>
    <xf numFmtId="0" fontId="23" fillId="2" borderId="0" xfId="0" applyNumberFormat="1" applyFont="1" applyFill="1" applyBorder="1" applyAlignment="1" applyProtection="1">
      <alignment horizontal="center" vertical="top" wrapText="1"/>
    </xf>
    <xf numFmtId="4" fontId="23" fillId="2" borderId="0" xfId="0" applyNumberFormat="1" applyFont="1" applyFill="1" applyBorder="1" applyAlignment="1" applyProtection="1">
      <alignment wrapText="1"/>
    </xf>
    <xf numFmtId="0" fontId="23" fillId="2" borderId="0" xfId="0" applyNumberFormat="1" applyFont="1" applyFill="1" applyBorder="1" applyAlignment="1" applyProtection="1">
      <alignment horizontal="center" wrapText="1"/>
    </xf>
    <xf numFmtId="0" fontId="22" fillId="2" borderId="0" xfId="0" applyNumberFormat="1" applyFont="1" applyFill="1" applyBorder="1" applyAlignment="1" applyProtection="1">
      <alignment horizontal="left" wrapText="1"/>
    </xf>
    <xf numFmtId="0" fontId="23" fillId="2" borderId="0" xfId="0" applyNumberFormat="1" applyFont="1" applyFill="1" applyBorder="1" applyAlignment="1" applyProtection="1">
      <alignment vertical="center" wrapText="1"/>
    </xf>
    <xf numFmtId="0" fontId="22" fillId="2" borderId="0" xfId="0" applyNumberFormat="1" applyFont="1" applyFill="1" applyBorder="1" applyAlignment="1" applyProtection="1">
      <alignment horizontal="center" wrapText="1"/>
    </xf>
    <xf numFmtId="3" fontId="23" fillId="3" borderId="0" xfId="0" applyNumberFormat="1" applyFont="1" applyFill="1" applyBorder="1" applyAlignment="1" applyProtection="1">
      <alignment vertical="center"/>
    </xf>
    <xf numFmtId="0" fontId="14" fillId="3" borderId="0" xfId="0" applyNumberFormat="1" applyFont="1" applyFill="1" applyBorder="1" applyAlignment="1" applyProtection="1">
      <alignment horizontal="right"/>
    </xf>
    <xf numFmtId="0" fontId="14" fillId="3" borderId="0" xfId="0" applyNumberFormat="1" applyFont="1" applyFill="1" applyBorder="1" applyAlignment="1" applyProtection="1">
      <alignment wrapText="1"/>
    </xf>
    <xf numFmtId="4" fontId="14" fillId="3" borderId="0" xfId="0" applyNumberFormat="1" applyFont="1" applyFill="1" applyBorder="1" applyAlignment="1" applyProtection="1">
      <alignment wrapText="1"/>
    </xf>
    <xf numFmtId="4" fontId="15" fillId="3" borderId="0" xfId="0" applyNumberFormat="1" applyFont="1" applyFill="1" applyBorder="1" applyAlignment="1" applyProtection="1">
      <alignment wrapText="1"/>
    </xf>
    <xf numFmtId="0" fontId="14" fillId="3" borderId="0" xfId="0" applyNumberFormat="1" applyFont="1" applyFill="1" applyBorder="1" applyAlignment="1" applyProtection="1">
      <alignment horizontal="right" vertical="top"/>
    </xf>
    <xf numFmtId="0" fontId="14" fillId="3" borderId="0" xfId="0" applyNumberFormat="1" applyFont="1" applyFill="1" applyBorder="1" applyAlignment="1" applyProtection="1">
      <alignment horizontal="right" vertical="center"/>
    </xf>
    <xf numFmtId="0" fontId="14" fillId="3" borderId="0" xfId="0" applyNumberFormat="1" applyFont="1" applyFill="1" applyBorder="1" applyAlignment="1" applyProtection="1">
      <alignment vertical="center" wrapText="1"/>
    </xf>
    <xf numFmtId="3" fontId="36" fillId="3" borderId="0" xfId="0" applyNumberFormat="1" applyFont="1" applyFill="1" applyBorder="1" applyAlignment="1" applyProtection="1"/>
    <xf numFmtId="0" fontId="2" fillId="3" borderId="0" xfId="0" quotePrefix="1" applyNumberFormat="1" applyFont="1" applyFill="1" applyBorder="1" applyAlignment="1" applyProtection="1">
      <alignment horizontal="left" wrapText="1"/>
    </xf>
    <xf numFmtId="0" fontId="15" fillId="3" borderId="0" xfId="0" applyNumberFormat="1" applyFont="1" applyFill="1" applyBorder="1" applyAlignment="1" applyProtection="1"/>
    <xf numFmtId="0" fontId="49" fillId="3" borderId="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left" wrapText="1"/>
    </xf>
    <xf numFmtId="4" fontId="24" fillId="0" borderId="0" xfId="0" applyNumberFormat="1" applyFont="1" applyFill="1" applyBorder="1" applyAlignment="1" applyProtection="1">
      <alignment wrapText="1"/>
    </xf>
    <xf numFmtId="3" fontId="25" fillId="0" borderId="0" xfId="0" applyNumberFormat="1" applyFont="1" applyFill="1" applyBorder="1" applyAlignment="1" applyProtection="1"/>
    <xf numFmtId="0" fontId="33" fillId="0" borderId="0" xfId="0" quotePrefix="1" applyFont="1" applyBorder="1" applyAlignment="1">
      <alignment horizontal="left"/>
    </xf>
    <xf numFmtId="0" fontId="33" fillId="0" borderId="0" xfId="0" quotePrefix="1" applyFont="1" applyBorder="1" applyAlignment="1">
      <alignment horizontal="left" vertical="center"/>
    </xf>
    <xf numFmtId="0" fontId="62" fillId="0" borderId="0" xfId="0" applyNumberFormat="1" applyFont="1" applyFill="1" applyBorder="1" applyAlignment="1" applyProtection="1"/>
    <xf numFmtId="0" fontId="42" fillId="2" borderId="0" xfId="0" quotePrefix="1" applyFont="1" applyFill="1" applyBorder="1" applyAlignment="1">
      <alignment horizontal="left"/>
    </xf>
    <xf numFmtId="0" fontId="42" fillId="2" borderId="0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top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quotePrefix="1" applyNumberFormat="1" applyFont="1" applyFill="1" applyBorder="1" applyAlignment="1" applyProtection="1">
      <alignment horizontal="left" vertical="justify"/>
    </xf>
    <xf numFmtId="9" fontId="62" fillId="0" borderId="0" xfId="1" applyFont="1" applyFill="1" applyBorder="1" applyAlignment="1" applyProtection="1"/>
    <xf numFmtId="0" fontId="33" fillId="0" borderId="0" xfId="0" quotePrefix="1" applyFont="1" applyBorder="1" applyAlignment="1">
      <alignment horizontal="left" vertical="top"/>
    </xf>
    <xf numFmtId="0" fontId="34" fillId="0" borderId="0" xfId="0" quotePrefix="1" applyFont="1" applyBorder="1" applyAlignment="1">
      <alignment horizontal="left" vertical="center" wrapText="1"/>
    </xf>
    <xf numFmtId="3" fontId="34" fillId="0" borderId="0" xfId="1" applyNumberFormat="1" applyFont="1" applyFill="1" applyBorder="1" applyAlignment="1" applyProtection="1"/>
    <xf numFmtId="9" fontId="24" fillId="0" borderId="0" xfId="1" applyFont="1" applyFill="1" applyBorder="1" applyAlignment="1" applyProtection="1">
      <alignment wrapText="1"/>
    </xf>
    <xf numFmtId="0" fontId="24" fillId="0" borderId="0" xfId="0" applyFont="1" applyBorder="1" applyAlignment="1">
      <alignment horizontal="left" vertical="justify"/>
    </xf>
    <xf numFmtId="0" fontId="34" fillId="0" borderId="0" xfId="0" applyNumberFormat="1" applyFont="1" applyFill="1" applyBorder="1" applyAlignment="1" applyProtection="1">
      <alignment horizontal="left" vertical="justify"/>
    </xf>
    <xf numFmtId="0" fontId="34" fillId="0" borderId="0" xfId="0" applyNumberFormat="1" applyFont="1" applyFill="1" applyBorder="1" applyAlignment="1" applyProtection="1">
      <alignment wrapText="1"/>
    </xf>
    <xf numFmtId="0" fontId="3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wrapText="1"/>
    </xf>
    <xf numFmtId="0" fontId="33" fillId="0" borderId="0" xfId="0" quotePrefix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0" fontId="32" fillId="0" borderId="0" xfId="0" quotePrefix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center"/>
    </xf>
    <xf numFmtId="0" fontId="6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/>
    <xf numFmtId="0" fontId="33" fillId="0" borderId="0" xfId="0" applyFont="1" applyFill="1" applyBorder="1" applyAlignment="1">
      <alignment horizontal="left"/>
    </xf>
    <xf numFmtId="0" fontId="33" fillId="0" borderId="0" xfId="0" quotePrefix="1" applyFont="1" applyFill="1" applyBorder="1" applyAlignment="1">
      <alignment horizontal="left" vertical="center"/>
    </xf>
    <xf numFmtId="0" fontId="42" fillId="0" borderId="0" xfId="0" quotePrefix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justify"/>
    </xf>
    <xf numFmtId="0" fontId="34" fillId="0" borderId="0" xfId="0" applyFont="1" applyFill="1" applyBorder="1" applyAlignment="1">
      <alignment horizontal="left" vertical="justify"/>
    </xf>
    <xf numFmtId="0" fontId="3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34" fillId="3" borderId="0" xfId="0" applyNumberFormat="1" applyFont="1" applyFill="1" applyBorder="1" applyAlignment="1" applyProtection="1">
      <alignment horizontal="center" wrapText="1"/>
    </xf>
    <xf numFmtId="0" fontId="34" fillId="3" borderId="0" xfId="0" quotePrefix="1" applyNumberFormat="1" applyFont="1" applyFill="1" applyBorder="1" applyAlignment="1" applyProtection="1">
      <alignment horizontal="left" wrapText="1"/>
    </xf>
    <xf numFmtId="3" fontId="34" fillId="3" borderId="0" xfId="0" applyNumberFormat="1" applyFont="1" applyFill="1" applyBorder="1" applyAlignment="1" applyProtection="1">
      <alignment wrapText="1"/>
    </xf>
    <xf numFmtId="0" fontId="14" fillId="3" borderId="0" xfId="0" applyNumberFormat="1" applyFont="1" applyFill="1" applyBorder="1" applyAlignment="1" applyProtection="1"/>
    <xf numFmtId="0" fontId="34" fillId="2" borderId="0" xfId="0" applyNumberFormat="1" applyFont="1" applyFill="1" applyBorder="1" applyAlignment="1" applyProtection="1"/>
    <xf numFmtId="0" fontId="34" fillId="3" borderId="0" xfId="0" applyNumberFormat="1" applyFont="1" applyFill="1" applyBorder="1" applyAlignment="1" applyProtection="1">
      <alignment horizontal="left" wrapText="1"/>
    </xf>
    <xf numFmtId="0" fontId="34" fillId="2" borderId="0" xfId="0" applyNumberFormat="1" applyFont="1" applyFill="1" applyBorder="1" applyAlignment="1" applyProtection="1">
      <alignment horizontal="center" wrapText="1"/>
    </xf>
    <xf numFmtId="0" fontId="34" fillId="2" borderId="0" xfId="0" applyNumberFormat="1" applyFont="1" applyFill="1" applyBorder="1" applyAlignment="1" applyProtection="1">
      <alignment horizontal="left" wrapText="1"/>
    </xf>
    <xf numFmtId="3" fontId="34" fillId="2" borderId="0" xfId="0" applyNumberFormat="1" applyFont="1" applyFill="1" applyBorder="1" applyAlignment="1" applyProtection="1">
      <alignment wrapText="1"/>
    </xf>
    <xf numFmtId="4" fontId="34" fillId="2" borderId="0" xfId="0" applyNumberFormat="1" applyFont="1" applyFill="1" applyBorder="1" applyAlignment="1" applyProtection="1">
      <alignment horizontal="right" wrapText="1"/>
    </xf>
    <xf numFmtId="3" fontId="65" fillId="3" borderId="0" xfId="0" applyNumberFormat="1" applyFont="1" applyFill="1" applyBorder="1" applyAlignment="1" applyProtection="1">
      <alignment wrapText="1"/>
    </xf>
    <xf numFmtId="4" fontId="65" fillId="3" borderId="0" xfId="0" applyNumberFormat="1" applyFont="1" applyFill="1" applyBorder="1" applyAlignment="1" applyProtection="1">
      <alignment wrapText="1"/>
    </xf>
    <xf numFmtId="4" fontId="65" fillId="2" borderId="0" xfId="0" applyNumberFormat="1" applyFont="1" applyFill="1" applyBorder="1" applyAlignment="1" applyProtection="1">
      <alignment wrapText="1"/>
    </xf>
    <xf numFmtId="3" fontId="65" fillId="2" borderId="0" xfId="0" applyNumberFormat="1" applyFont="1" applyFill="1" applyBorder="1" applyAlignment="1" applyProtection="1">
      <alignment wrapText="1"/>
    </xf>
    <xf numFmtId="4" fontId="65" fillId="0" borderId="0" xfId="0" applyNumberFormat="1" applyFont="1" applyFill="1" applyBorder="1" applyAlignment="1" applyProtection="1">
      <alignment wrapText="1"/>
    </xf>
    <xf numFmtId="4" fontId="65" fillId="2" borderId="0" xfId="0" applyNumberFormat="1" applyFont="1" applyFill="1" applyBorder="1" applyAlignment="1" applyProtection="1">
      <alignment horizontal="right" wrapText="1"/>
    </xf>
    <xf numFmtId="4" fontId="66" fillId="2" borderId="0" xfId="0" applyNumberFormat="1" applyFont="1" applyFill="1" applyBorder="1" applyAlignment="1" applyProtection="1">
      <alignment horizontal="right" wrapText="1"/>
    </xf>
    <xf numFmtId="3" fontId="66" fillId="2" borderId="0" xfId="0" applyNumberFormat="1" applyFont="1" applyFill="1" applyBorder="1" applyAlignment="1" applyProtection="1">
      <alignment wrapText="1"/>
    </xf>
    <xf numFmtId="3" fontId="14" fillId="3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0" fontId="67" fillId="3" borderId="0" xfId="0" applyFont="1" applyFill="1" applyBorder="1" applyAlignment="1">
      <alignment horizontal="right" vertical="top"/>
    </xf>
    <xf numFmtId="0" fontId="67" fillId="2" borderId="0" xfId="0" applyFont="1" applyFill="1" applyBorder="1" applyAlignment="1">
      <alignment horizontal="right" vertical="top"/>
    </xf>
    <xf numFmtId="0" fontId="69" fillId="2" borderId="0" xfId="0" applyFont="1" applyFill="1" applyBorder="1" applyAlignment="1">
      <alignment horizontal="right" vertical="top"/>
    </xf>
    <xf numFmtId="0" fontId="68" fillId="3" borderId="0" xfId="0" applyNumberFormat="1" applyFont="1" applyFill="1" applyBorder="1" applyAlignment="1" applyProtection="1"/>
    <xf numFmtId="3" fontId="68" fillId="2" borderId="0" xfId="0" applyNumberFormat="1" applyFont="1" applyFill="1" applyBorder="1" applyAlignment="1" applyProtection="1"/>
    <xf numFmtId="0" fontId="68" fillId="2" borderId="0" xfId="0" applyNumberFormat="1" applyFont="1" applyFill="1" applyBorder="1" applyAlignment="1" applyProtection="1"/>
    <xf numFmtId="4" fontId="14" fillId="2" borderId="0" xfId="0" applyNumberFormat="1" applyFont="1" applyFill="1" applyBorder="1" applyAlignment="1" applyProtection="1"/>
    <xf numFmtId="0" fontId="67" fillId="2" borderId="0" xfId="0" quotePrefix="1" applyFont="1" applyFill="1" applyBorder="1" applyAlignment="1">
      <alignment horizontal="right" vertical="top"/>
    </xf>
    <xf numFmtId="3" fontId="14" fillId="2" borderId="0" xfId="0" quotePrefix="1" applyNumberFormat="1" applyFont="1" applyFill="1" applyBorder="1" applyAlignment="1" applyProtection="1">
      <alignment horizontal="left"/>
    </xf>
    <xf numFmtId="3" fontId="65" fillId="3" borderId="0" xfId="0" applyNumberFormat="1" applyFont="1" applyFill="1" applyBorder="1" applyAlignment="1" applyProtection="1"/>
    <xf numFmtId="4" fontId="66" fillId="2" borderId="0" xfId="0" applyNumberFormat="1" applyFont="1" applyFill="1" applyBorder="1" applyAlignment="1" applyProtection="1">
      <alignment wrapText="1"/>
    </xf>
    <xf numFmtId="4" fontId="66" fillId="3" borderId="0" xfId="0" applyNumberFormat="1" applyFont="1" applyFill="1" applyBorder="1" applyAlignment="1" applyProtection="1">
      <alignment wrapText="1"/>
    </xf>
    <xf numFmtId="3" fontId="70" fillId="3" borderId="0" xfId="0" applyNumberFormat="1" applyFont="1" applyFill="1" applyBorder="1" applyAlignment="1">
      <alignment horizontal="right" vertical="center"/>
    </xf>
    <xf numFmtId="3" fontId="66" fillId="3" borderId="0" xfId="0" applyNumberFormat="1" applyFont="1" applyFill="1" applyBorder="1" applyAlignment="1" applyProtection="1"/>
    <xf numFmtId="3" fontId="65" fillId="2" borderId="0" xfId="0" applyNumberFormat="1" applyFont="1" applyFill="1" applyBorder="1" applyAlignment="1" applyProtection="1"/>
    <xf numFmtId="3" fontId="66" fillId="2" borderId="0" xfId="0" applyNumberFormat="1" applyFont="1" applyFill="1" applyBorder="1" applyAlignment="1" applyProtection="1"/>
    <xf numFmtId="0" fontId="14" fillId="0" borderId="0" xfId="0" quotePrefix="1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/>
    <xf numFmtId="0" fontId="14" fillId="0" borderId="0" xfId="0" quotePrefix="1" applyNumberFormat="1" applyFont="1" applyFill="1" applyBorder="1" applyAlignment="1" applyProtection="1">
      <alignment horizontal="left" vertical="justify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justify"/>
    </xf>
    <xf numFmtId="0" fontId="34" fillId="0" borderId="0" xfId="0" quotePrefix="1" applyNumberFormat="1" applyFont="1" applyFill="1" applyBorder="1" applyAlignment="1" applyProtection="1">
      <alignment horizontal="left" vertical="justify"/>
    </xf>
    <xf numFmtId="9" fontId="34" fillId="0" borderId="0" xfId="1" applyFont="1" applyFill="1" applyBorder="1" applyAlignment="1" applyProtection="1">
      <alignment horizontal="left" vertical="center" wrapText="1"/>
    </xf>
    <xf numFmtId="0" fontId="34" fillId="0" borderId="0" xfId="0" applyFont="1" applyBorder="1" applyAlignment="1">
      <alignment horizontal="left" vertical="justify"/>
    </xf>
    <xf numFmtId="0" fontId="34" fillId="0" borderId="0" xfId="0" applyNumberFormat="1" applyFont="1" applyFill="1" applyBorder="1" applyAlignment="1" applyProtection="1">
      <alignment horizontal="left" vertical="center" wrapText="1"/>
    </xf>
    <xf numFmtId="3" fontId="65" fillId="0" borderId="0" xfId="0" applyNumberFormat="1" applyFont="1" applyFill="1" applyBorder="1" applyAlignment="1" applyProtection="1"/>
    <xf numFmtId="4" fontId="66" fillId="0" borderId="0" xfId="0" applyNumberFormat="1" applyFont="1" applyFill="1" applyBorder="1" applyAlignment="1" applyProtection="1">
      <alignment wrapText="1"/>
    </xf>
    <xf numFmtId="3" fontId="65" fillId="0" borderId="0" xfId="1" applyNumberFormat="1" applyFont="1" applyFill="1" applyBorder="1" applyAlignment="1" applyProtection="1"/>
    <xf numFmtId="3" fontId="70" fillId="0" borderId="0" xfId="0" applyNumberFormat="1" applyFont="1" applyFill="1" applyBorder="1" applyAlignment="1">
      <alignment vertical="center"/>
    </xf>
    <xf numFmtId="3" fontId="71" fillId="0" borderId="0" xfId="0" applyNumberFormat="1" applyFont="1" applyFill="1" applyBorder="1" applyAlignment="1">
      <alignment vertical="center"/>
    </xf>
    <xf numFmtId="4" fontId="72" fillId="0" borderId="0" xfId="0" applyNumberFormat="1" applyFont="1" applyFill="1" applyBorder="1" applyAlignment="1" applyProtection="1">
      <alignment wrapText="1"/>
    </xf>
    <xf numFmtId="4" fontId="64" fillId="0" borderId="0" xfId="0" applyNumberFormat="1" applyFont="1" applyFill="1" applyBorder="1" applyAlignment="1" applyProtection="1">
      <alignment horizontal="right" wrapText="1"/>
    </xf>
    <xf numFmtId="4" fontId="24" fillId="0" borderId="0" xfId="0" applyNumberFormat="1" applyFont="1" applyFill="1" applyBorder="1" applyAlignment="1" applyProtection="1">
      <alignment horizontal="right" wrapText="1"/>
    </xf>
    <xf numFmtId="4" fontId="34" fillId="0" borderId="0" xfId="0" applyNumberFormat="1" applyFont="1" applyFill="1" applyBorder="1" applyAlignment="1" applyProtection="1">
      <alignment horizontal="right" wrapText="1"/>
    </xf>
    <xf numFmtId="4" fontId="65" fillId="0" borderId="0" xfId="0" applyNumberFormat="1" applyFont="1" applyFill="1" applyBorder="1" applyAlignment="1" applyProtection="1">
      <alignment horizontal="right" wrapText="1"/>
    </xf>
    <xf numFmtId="0" fontId="5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0" fontId="22" fillId="2" borderId="5" xfId="0" applyNumberFormat="1" applyFont="1" applyFill="1" applyBorder="1" applyAlignment="1" applyProtection="1">
      <alignment horizontal="left" wrapText="1"/>
    </xf>
    <xf numFmtId="0" fontId="23" fillId="2" borderId="5" xfId="0" applyNumberFormat="1" applyFont="1" applyFill="1" applyBorder="1" applyAlignment="1" applyProtection="1">
      <alignment horizontal="left" wrapText="1"/>
    </xf>
    <xf numFmtId="0" fontId="23" fillId="2" borderId="0" xfId="0" applyNumberFormat="1" applyFont="1" applyFill="1" applyBorder="1" applyAlignment="1" applyProtection="1">
      <alignment horizontal="left" wrapText="1"/>
    </xf>
    <xf numFmtId="0" fontId="22" fillId="3" borderId="0" xfId="0" applyNumberFormat="1" applyFont="1" applyFill="1" applyBorder="1" applyAlignment="1" applyProtection="1">
      <alignment horizontal="left" vertical="top" wrapText="1"/>
    </xf>
    <xf numFmtId="0" fontId="23" fillId="3" borderId="0" xfId="0" applyNumberFormat="1" applyFont="1" applyFill="1" applyBorder="1" applyAlignment="1" applyProtection="1">
      <alignment horizontal="left" wrapText="1"/>
    </xf>
    <xf numFmtId="0" fontId="22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15" fillId="2" borderId="0" xfId="0" applyNumberFormat="1" applyFont="1" applyFill="1" applyBorder="1" applyAlignment="1" applyProtection="1">
      <alignment horizontal="left" wrapText="1"/>
    </xf>
    <xf numFmtId="0" fontId="15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NumberFormat="1" applyFont="1" applyFill="1" applyBorder="1" applyAlignment="1" applyProtection="1">
      <alignment horizontal="left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24" fillId="2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/>
    </xf>
    <xf numFmtId="0" fontId="32" fillId="0" borderId="5" xfId="0" quotePrefix="1" applyFont="1" applyBorder="1" applyAlignment="1">
      <alignment horizontal="left" vertical="center" wrapText="1"/>
    </xf>
    <xf numFmtId="0" fontId="22" fillId="2" borderId="0" xfId="0" applyNumberFormat="1" applyFont="1" applyFill="1" applyBorder="1" applyAlignment="1" applyProtection="1">
      <alignment horizontal="left"/>
    </xf>
    <xf numFmtId="0" fontId="23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 vertical="top"/>
    </xf>
    <xf numFmtId="0" fontId="15" fillId="2" borderId="0" xfId="0" applyNumberFormat="1" applyFont="1" applyFill="1" applyBorder="1" applyAlignment="1" applyProtection="1">
      <alignment horizontal="left" vertical="top"/>
    </xf>
    <xf numFmtId="0" fontId="14" fillId="2" borderId="0" xfId="0" applyNumberFormat="1" applyFont="1" applyFill="1" applyBorder="1" applyAlignment="1" applyProtection="1">
      <alignment horizontal="left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0" fontId="14" fillId="3" borderId="0" xfId="0" applyNumberFormat="1" applyFont="1" applyFill="1" applyBorder="1" applyAlignment="1" applyProtection="1">
      <alignment horizontal="left" vertical="top"/>
    </xf>
    <xf numFmtId="0" fontId="2" fillId="3" borderId="0" xfId="0" applyNumberFormat="1" applyFont="1" applyFill="1" applyBorder="1" applyAlignment="1" applyProtection="1">
      <alignment horizontal="left" vertical="top"/>
    </xf>
    <xf numFmtId="0" fontId="15" fillId="3" borderId="0" xfId="0" applyNumberFormat="1" applyFont="1" applyFill="1" applyBorder="1" applyAlignment="1" applyProtection="1">
      <alignment horizontal="left" vertical="top"/>
    </xf>
    <xf numFmtId="0" fontId="3" fillId="3" borderId="0" xfId="0" applyNumberFormat="1" applyFont="1" applyFill="1" applyBorder="1" applyAlignment="1" applyProtection="1">
      <alignment horizontal="left" vertical="top"/>
    </xf>
    <xf numFmtId="0" fontId="3" fillId="2" borderId="0" xfId="0" applyNumberFormat="1" applyFont="1" applyFill="1" applyBorder="1" applyAlignment="1" applyProtection="1">
      <alignment horizontal="left" vertical="center"/>
    </xf>
    <xf numFmtId="0" fontId="68" fillId="2" borderId="0" xfId="0" applyNumberFormat="1" applyFont="1" applyFill="1" applyBorder="1" applyAlignment="1" applyProtection="1">
      <alignment horizontal="left" vertical="top"/>
    </xf>
    <xf numFmtId="0" fontId="34" fillId="2" borderId="0" xfId="0" applyNumberFormat="1" applyFont="1" applyFill="1" applyBorder="1" applyAlignment="1" applyProtection="1">
      <alignment horizontal="left" vertical="top"/>
    </xf>
    <xf numFmtId="0" fontId="21" fillId="2" borderId="0" xfId="0" applyNumberFormat="1" applyFont="1" applyFill="1" applyBorder="1" applyAlignment="1" applyProtection="1">
      <alignment horizontal="left" vertical="top"/>
    </xf>
    <xf numFmtId="0" fontId="22" fillId="2" borderId="0" xfId="0" applyNumberFormat="1" applyFont="1" applyFill="1" applyBorder="1" applyAlignment="1" applyProtection="1">
      <alignment horizontal="left" vertical="top"/>
    </xf>
    <xf numFmtId="0" fontId="23" fillId="2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55" fillId="3" borderId="0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left"/>
    </xf>
    <xf numFmtId="0" fontId="2" fillId="2" borderId="5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left"/>
    </xf>
    <xf numFmtId="0" fontId="14" fillId="3" borderId="0" xfId="0" applyNumberFormat="1" applyFont="1" applyFill="1" applyBorder="1" applyAlignment="1" applyProtection="1">
      <alignment horizontal="left" vertical="center"/>
    </xf>
    <xf numFmtId="0" fontId="15" fillId="2" borderId="0" xfId="0" applyNumberFormat="1" applyFont="1" applyFill="1" applyBorder="1" applyAlignment="1" applyProtection="1">
      <alignment horizontal="left"/>
    </xf>
    <xf numFmtId="4" fontId="14" fillId="3" borderId="0" xfId="0" applyNumberFormat="1" applyFont="1" applyFill="1" applyBorder="1" applyAlignment="1" applyProtection="1">
      <alignment horizontal="right" wrapText="1"/>
    </xf>
    <xf numFmtId="4" fontId="15" fillId="2" borderId="0" xfId="0" applyNumberFormat="1" applyFont="1" applyFill="1" applyBorder="1" applyAlignment="1" applyProtection="1">
      <alignment horizontal="right" wrapText="1"/>
    </xf>
    <xf numFmtId="3" fontId="15" fillId="2" borderId="0" xfId="0" applyNumberFormat="1" applyFont="1" applyFill="1" applyBorder="1" applyAlignment="1" applyProtection="1">
      <alignment horizontal="right"/>
    </xf>
    <xf numFmtId="0" fontId="42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quotePrefix="1" applyFont="1" applyFill="1" applyBorder="1" applyAlignment="1">
      <alignment horizontal="left" vertical="top"/>
    </xf>
    <xf numFmtId="3" fontId="52" fillId="0" borderId="2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 applyProtection="1">
      <alignment horizontal="right" wrapText="1"/>
    </xf>
    <xf numFmtId="0" fontId="28" fillId="2" borderId="1" xfId="0" quotePrefix="1" applyNumberFormat="1" applyFont="1" applyFill="1" applyBorder="1" applyAlignment="1" applyProtection="1">
      <alignment horizontal="left" wrapText="1"/>
    </xf>
    <xf numFmtId="0" fontId="29" fillId="2" borderId="2" xfId="0" applyNumberFormat="1" applyFont="1" applyFill="1" applyBorder="1" applyAlignment="1" applyProtection="1">
      <alignment wrapText="1"/>
    </xf>
    <xf numFmtId="0" fontId="28" fillId="2" borderId="1" xfId="0" applyNumberFormat="1" applyFont="1" applyFill="1" applyBorder="1" applyAlignment="1" applyProtection="1">
      <alignment horizontal="left" wrapText="1"/>
    </xf>
    <xf numFmtId="164" fontId="73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0" fontId="26" fillId="2" borderId="0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wrapText="1"/>
    </xf>
    <xf numFmtId="0" fontId="0" fillId="0" borderId="7" xfId="0" applyNumberFormat="1" applyFill="1" applyBorder="1" applyAlignment="1" applyProtection="1">
      <alignment wrapText="1"/>
    </xf>
    <xf numFmtId="164" fontId="7" fillId="0" borderId="0" xfId="0" quotePrefix="1" applyNumberFormat="1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0" fontId="8" fillId="2" borderId="1" xfId="0" quotePrefix="1" applyNumberFormat="1" applyFont="1" applyFill="1" applyBorder="1" applyAlignment="1" applyProtection="1">
      <alignment horizontal="left" wrapText="1"/>
    </xf>
    <xf numFmtId="0" fontId="8" fillId="2" borderId="2" xfId="0" quotePrefix="1" applyNumberFormat="1" applyFont="1" applyFill="1" applyBorder="1" applyAlignment="1" applyProtection="1">
      <alignment horizontal="left" wrapText="1"/>
    </xf>
    <xf numFmtId="0" fontId="8" fillId="2" borderId="7" xfId="0" quotePrefix="1" applyNumberFormat="1" applyFont="1" applyFill="1" applyBorder="1" applyAlignment="1" applyProtection="1">
      <alignment horizontal="left" wrapText="1"/>
    </xf>
    <xf numFmtId="0" fontId="8" fillId="2" borderId="1" xfId="0" applyNumberFormat="1" applyFont="1" applyFill="1" applyBorder="1" applyAlignment="1" applyProtection="1">
      <alignment horizontal="left" wrapText="1"/>
    </xf>
    <xf numFmtId="0" fontId="35" fillId="2" borderId="2" xfId="0" applyNumberFormat="1" applyFont="1" applyFill="1" applyBorder="1" applyAlignment="1" applyProtection="1">
      <alignment wrapText="1"/>
    </xf>
    <xf numFmtId="0" fontId="0" fillId="2" borderId="2" xfId="0" applyNumberFormat="1" applyFill="1" applyBorder="1" applyAlignment="1" applyProtection="1"/>
    <xf numFmtId="0" fontId="0" fillId="2" borderId="2" xfId="0" applyNumberFormat="1" applyFill="1" applyBorder="1" applyAlignment="1" applyProtection="1">
      <alignment wrapText="1"/>
    </xf>
    <xf numFmtId="0" fontId="8" fillId="2" borderId="1" xfId="0" quotePrefix="1" applyFont="1" applyFill="1" applyBorder="1" applyAlignment="1">
      <alignment horizontal="left"/>
    </xf>
    <xf numFmtId="0" fontId="0" fillId="2" borderId="7" xfId="0" applyNumberForma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quotePrefix="1" applyNumberFormat="1" applyFont="1" applyFill="1" applyBorder="1" applyAlignment="1" applyProtection="1">
      <alignment horizontal="center" vertical="center" wrapText="1"/>
    </xf>
    <xf numFmtId="0" fontId="39" fillId="2" borderId="4" xfId="0" applyNumberFormat="1" applyFont="1" applyFill="1" applyBorder="1" applyAlignment="1" applyProtection="1">
      <alignment horizontal="center" vertical="center"/>
    </xf>
  </cellXfs>
  <cellStyles count="4">
    <cellStyle name="Normal 2" xfId="2"/>
    <cellStyle name="Normalno" xfId="0" builtinId="0"/>
    <cellStyle name="Obično_List1" xfId="3"/>
    <cellStyle name="Postotak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6"/>
  <sheetViews>
    <sheetView tabSelected="1" topLeftCell="A3" zoomScaleNormal="100" workbookViewId="0">
      <selection activeCell="G8" sqref="G8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4" customWidth="1"/>
    <col min="5" max="5" width="38.7109375" customWidth="1"/>
    <col min="6" max="7" width="14.28515625" style="182" customWidth="1"/>
    <col min="8" max="8" width="8.140625" customWidth="1"/>
    <col min="9" max="9" width="13.85546875" style="182" customWidth="1"/>
    <col min="10" max="10" width="8" style="182" customWidth="1"/>
    <col min="11" max="11" width="14.7109375" style="182" customWidth="1"/>
    <col min="12" max="12" width="8" style="182" customWidth="1"/>
    <col min="13" max="13" width="14.42578125" style="182" customWidth="1"/>
    <col min="14" max="14" width="8" style="182" customWidth="1"/>
    <col min="15" max="15" width="11.28515625" hidden="1" customWidth="1"/>
    <col min="16" max="16" width="16.42578125" customWidth="1"/>
    <col min="17" max="17" width="0" hidden="1" customWidth="1"/>
    <col min="18" max="18" width="15.42578125" customWidth="1"/>
    <col min="19" max="19" width="13.7109375" customWidth="1"/>
  </cols>
  <sheetData>
    <row r="1" spans="1:18" ht="12.75" hidden="1" customHeight="1" x14ac:dyDescent="0.2">
      <c r="A1" s="452" t="s">
        <v>0</v>
      </c>
      <c r="B1" s="453"/>
      <c r="C1" s="453"/>
      <c r="D1" s="453"/>
      <c r="E1" s="453"/>
      <c r="F1" s="189"/>
    </row>
    <row r="2" spans="1:18" ht="27.75" hidden="1" customHeight="1" x14ac:dyDescent="0.2">
      <c r="A2" s="453"/>
      <c r="B2" s="453"/>
      <c r="C2" s="453"/>
      <c r="D2" s="453"/>
      <c r="E2" s="453"/>
      <c r="F2" s="189"/>
    </row>
    <row r="3" spans="1:18" ht="27.75" customHeight="1" x14ac:dyDescent="0.2">
      <c r="A3" s="446" t="s">
        <v>295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</row>
    <row r="4" spans="1:18" ht="17.25" customHeight="1" x14ac:dyDescent="0.2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</row>
    <row r="5" spans="1:18" s="8" customFormat="1" ht="25.15" customHeight="1" x14ac:dyDescent="0.25">
      <c r="A5" s="448" t="s">
        <v>60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8" s="1" customFormat="1" ht="25.9" customHeight="1" x14ac:dyDescent="0.2">
      <c r="A6" s="448" t="s">
        <v>6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</row>
    <row r="7" spans="1:18" s="1" customFormat="1" ht="7.9" customHeight="1" x14ac:dyDescent="0.2">
      <c r="A7" s="393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</row>
    <row r="8" spans="1:18" s="1" customFormat="1" ht="27.6" customHeight="1" x14ac:dyDescent="0.2">
      <c r="A8" s="18"/>
      <c r="B8" s="19"/>
      <c r="C8" s="19"/>
      <c r="D8" s="20"/>
      <c r="E8" s="21"/>
      <c r="F8" s="392" t="s">
        <v>309</v>
      </c>
      <c r="G8" s="178" t="s">
        <v>310</v>
      </c>
      <c r="H8" s="178" t="s">
        <v>311</v>
      </c>
      <c r="I8" s="178" t="s">
        <v>292</v>
      </c>
      <c r="J8" s="178" t="s">
        <v>289</v>
      </c>
      <c r="K8" s="178" t="s">
        <v>290</v>
      </c>
      <c r="L8" s="178" t="s">
        <v>291</v>
      </c>
      <c r="M8" s="178" t="s">
        <v>293</v>
      </c>
      <c r="N8" s="178" t="s">
        <v>294</v>
      </c>
    </row>
    <row r="9" spans="1:18" s="1" customFormat="1" ht="22.5" customHeight="1" x14ac:dyDescent="0.25">
      <c r="A9" s="457" t="s">
        <v>33</v>
      </c>
      <c r="B9" s="458"/>
      <c r="C9" s="458"/>
      <c r="D9" s="458"/>
      <c r="E9" s="459"/>
      <c r="F9" s="76">
        <f>prihodi!F4</f>
        <v>2019315621.8499999</v>
      </c>
      <c r="G9" s="76">
        <f>prihodi!G4</f>
        <v>1954979000</v>
      </c>
      <c r="H9" s="111">
        <f t="shared" ref="H9:H15" si="0">G9/F9*100</f>
        <v>96.813939279533827</v>
      </c>
      <c r="I9" s="76">
        <f>prihodi!I4</f>
        <v>2552402000</v>
      </c>
      <c r="J9" s="111">
        <f>I9/G9*100</f>
        <v>130.559049483396</v>
      </c>
      <c r="K9" s="76">
        <f>prihodi!K4</f>
        <v>2926990000</v>
      </c>
      <c r="L9" s="111">
        <f>K9/I9*100</f>
        <v>114.67590136663426</v>
      </c>
      <c r="M9" s="76">
        <f>prihodi!M4</f>
        <v>2917114000</v>
      </c>
      <c r="N9" s="111">
        <f>M9/K9*100</f>
        <v>99.662588529513258</v>
      </c>
    </row>
    <row r="10" spans="1:18" s="1" customFormat="1" ht="22.5" customHeight="1" x14ac:dyDescent="0.25">
      <c r="A10" s="461" t="s">
        <v>30</v>
      </c>
      <c r="B10" s="459"/>
      <c r="C10" s="459"/>
      <c r="D10" s="459"/>
      <c r="E10" s="462"/>
      <c r="F10" s="76">
        <f>prihodi!F44</f>
        <v>38480</v>
      </c>
      <c r="G10" s="76">
        <f>prihodi!G44</f>
        <v>10000</v>
      </c>
      <c r="H10" s="111">
        <f t="shared" si="0"/>
        <v>25.987525987525988</v>
      </c>
      <c r="I10" s="76">
        <f>prihodi!I44</f>
        <v>14000000</v>
      </c>
      <c r="J10" s="126" t="s">
        <v>297</v>
      </c>
      <c r="K10" s="76">
        <f>prihodi!K44</f>
        <v>0</v>
      </c>
      <c r="L10" s="111">
        <f t="shared" ref="L10:L15" si="1">K10/I10*100</f>
        <v>0</v>
      </c>
      <c r="M10" s="76">
        <f>prihodi!M44</f>
        <v>0</v>
      </c>
      <c r="N10" s="126" t="s">
        <v>297</v>
      </c>
    </row>
    <row r="11" spans="1:18" s="1" customFormat="1" ht="22.5" customHeight="1" x14ac:dyDescent="0.25">
      <c r="A11" s="461" t="s">
        <v>316</v>
      </c>
      <c r="B11" s="459"/>
      <c r="C11" s="459"/>
      <c r="D11" s="459"/>
      <c r="E11" s="462"/>
      <c r="F11" s="76">
        <f>F9+F10</f>
        <v>2019354101.8499999</v>
      </c>
      <c r="G11" s="76">
        <f>G9+G10</f>
        <v>1954989000</v>
      </c>
      <c r="H11" s="111">
        <f t="shared" si="0"/>
        <v>96.812589639873821</v>
      </c>
      <c r="I11" s="76">
        <f>I9+I10</f>
        <v>2566402000</v>
      </c>
      <c r="J11" s="111">
        <f>I11/G11*100</f>
        <v>131.27449821968307</v>
      </c>
      <c r="K11" s="76">
        <f>K9+K10</f>
        <v>2926990000</v>
      </c>
      <c r="L11" s="111">
        <f>K11/I11*100</f>
        <v>114.05033194331986</v>
      </c>
      <c r="M11" s="76">
        <f>M9+M10</f>
        <v>2917114000</v>
      </c>
      <c r="N11" s="111">
        <f>M11/K11*100</f>
        <v>99.662588529513258</v>
      </c>
    </row>
    <row r="12" spans="1:18" s="1" customFormat="1" ht="22.5" customHeight="1" x14ac:dyDescent="0.25">
      <c r="A12" s="454" t="s">
        <v>109</v>
      </c>
      <c r="B12" s="458"/>
      <c r="C12" s="458"/>
      <c r="D12" s="458"/>
      <c r="E12" s="460"/>
      <c r="F12" s="24">
        <f>'rashodi-opći dio'!F4</f>
        <v>1070064132.4599999</v>
      </c>
      <c r="G12" s="24">
        <f>'rashodi-opći dio'!G4</f>
        <v>1162879500</v>
      </c>
      <c r="H12" s="111">
        <f t="shared" si="0"/>
        <v>108.67381353364533</v>
      </c>
      <c r="I12" s="24">
        <f>'rashodi-opći dio'!I4</f>
        <v>1115150000</v>
      </c>
      <c r="J12" s="111">
        <f>I12/G12*100</f>
        <v>95.895576454826141</v>
      </c>
      <c r="K12" s="24">
        <f>'rashodi-opći dio'!K4</f>
        <v>1108200000</v>
      </c>
      <c r="L12" s="111">
        <f t="shared" si="1"/>
        <v>99.37676545756176</v>
      </c>
      <c r="M12" s="24">
        <f>'rashodi-opći dio'!M4</f>
        <v>1116800000</v>
      </c>
      <c r="N12" s="111">
        <f>M12/K12*100</f>
        <v>100.77603320700234</v>
      </c>
      <c r="P12" s="2"/>
      <c r="R12" s="2"/>
    </row>
    <row r="13" spans="1:18" s="1" customFormat="1" ht="22.5" customHeight="1" x14ac:dyDescent="0.25">
      <c r="A13" s="461" t="s">
        <v>31</v>
      </c>
      <c r="B13" s="459"/>
      <c r="C13" s="459"/>
      <c r="D13" s="459"/>
      <c r="E13" s="462"/>
      <c r="F13" s="24">
        <f>'rashodi-opći dio'!F68</f>
        <v>1144430133.24</v>
      </c>
      <c r="G13" s="24">
        <f>'rashodi-opći dio'!G68</f>
        <v>1013472858</v>
      </c>
      <c r="H13" s="111">
        <f t="shared" si="0"/>
        <v>88.556988195579365</v>
      </c>
      <c r="I13" s="24">
        <f>'rashodi-opći dio'!I68</f>
        <v>1364812580</v>
      </c>
      <c r="J13" s="111">
        <f>I13/G13*100</f>
        <v>134.66690984634144</v>
      </c>
      <c r="K13" s="24">
        <f>'rashodi-opći dio'!K68</f>
        <v>1753534250</v>
      </c>
      <c r="L13" s="111">
        <f>K13/I13*100</f>
        <v>128.48168867259415</v>
      </c>
      <c r="M13" s="24">
        <f>'rashodi-opći dio'!M68</f>
        <v>2093249141</v>
      </c>
      <c r="N13" s="111">
        <f t="shared" ref="N13" si="2">M13/K13*100</f>
        <v>119.37315401737946</v>
      </c>
      <c r="O13" s="2"/>
      <c r="P13" s="2"/>
      <c r="Q13" s="2"/>
      <c r="R13" s="2"/>
    </row>
    <row r="14" spans="1:18" s="1" customFormat="1" ht="22.5" customHeight="1" x14ac:dyDescent="0.25">
      <c r="A14" s="461" t="s">
        <v>317</v>
      </c>
      <c r="B14" s="459"/>
      <c r="C14" s="459"/>
      <c r="D14" s="459"/>
      <c r="E14" s="462"/>
      <c r="F14" s="24">
        <f>F12+F13</f>
        <v>2214494265.6999998</v>
      </c>
      <c r="G14" s="24">
        <f>G12+G13</f>
        <v>2176352358</v>
      </c>
      <c r="H14" s="111">
        <f t="shared" si="0"/>
        <v>98.277624453999508</v>
      </c>
      <c r="I14" s="24">
        <f>I12+I13</f>
        <v>2479962580</v>
      </c>
      <c r="J14" s="111">
        <f>I14/G14*100</f>
        <v>113.95041666318262</v>
      </c>
      <c r="K14" s="24">
        <f>K12+K13</f>
        <v>2861734250</v>
      </c>
      <c r="L14" s="111">
        <f>K14/I14*100</f>
        <v>115.39425123100042</v>
      </c>
      <c r="M14" s="24">
        <f>M12+M13</f>
        <v>3210049141</v>
      </c>
      <c r="N14" s="111">
        <f>M14/K14*100</f>
        <v>112.17146179803383</v>
      </c>
      <c r="O14" s="2"/>
      <c r="P14" s="2"/>
      <c r="Q14" s="2"/>
      <c r="R14" s="2"/>
    </row>
    <row r="15" spans="1:18" s="12" customFormat="1" ht="22.5" customHeight="1" x14ac:dyDescent="0.25">
      <c r="A15" s="454" t="s">
        <v>32</v>
      </c>
      <c r="B15" s="455"/>
      <c r="C15" s="455"/>
      <c r="D15" s="455"/>
      <c r="E15" s="456"/>
      <c r="F15" s="24">
        <f>F9+F10-F12-F13</f>
        <v>-195140163.85000002</v>
      </c>
      <c r="G15" s="24">
        <f>G9+G10-G12-G13</f>
        <v>-221363358</v>
      </c>
      <c r="H15" s="111">
        <f t="shared" si="0"/>
        <v>113.43813269018119</v>
      </c>
      <c r="I15" s="24">
        <f>I9+I10-I12-I13</f>
        <v>86439420</v>
      </c>
      <c r="J15" s="111">
        <f>I15/G15*100</f>
        <v>-39.048657727716616</v>
      </c>
      <c r="K15" s="24">
        <f>K9+K10-K12-K13</f>
        <v>65255750</v>
      </c>
      <c r="L15" s="111">
        <f t="shared" si="1"/>
        <v>75.493044724270476</v>
      </c>
      <c r="M15" s="24">
        <f>M9+M10-M12-M13</f>
        <v>-292935141</v>
      </c>
      <c r="N15" s="111">
        <f>M15/K15*100</f>
        <v>-448.90318630925242</v>
      </c>
      <c r="O15" s="11"/>
      <c r="P15" s="11"/>
      <c r="Q15" s="11"/>
      <c r="R15" s="11"/>
    </row>
    <row r="16" spans="1:18" s="1" customFormat="1" ht="10.9" customHeight="1" x14ac:dyDescent="0.35">
      <c r="A16" s="27"/>
      <c r="B16" s="16"/>
      <c r="C16" s="16"/>
      <c r="D16" s="16"/>
      <c r="E16" s="15"/>
      <c r="F16" s="17"/>
      <c r="G16" s="17"/>
      <c r="H16" s="17"/>
      <c r="I16" s="17"/>
      <c r="J16" s="17"/>
      <c r="K16" s="17"/>
      <c r="L16" s="17"/>
      <c r="M16" s="17"/>
      <c r="N16" s="17"/>
      <c r="O16" s="2"/>
      <c r="P16" s="2"/>
      <c r="Q16" s="2"/>
      <c r="R16" s="2"/>
    </row>
    <row r="17" spans="1:22" s="5" customFormat="1" ht="24" customHeight="1" x14ac:dyDescent="0.3">
      <c r="A17" s="449" t="s">
        <v>37</v>
      </c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</row>
    <row r="18" spans="1:22" s="5" customFormat="1" ht="10.15" customHeight="1" x14ac:dyDescent="0.35">
      <c r="A18" s="28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</row>
    <row r="19" spans="1:22" s="5" customFormat="1" ht="27.6" customHeight="1" x14ac:dyDescent="0.3">
      <c r="A19" s="18"/>
      <c r="B19" s="19"/>
      <c r="C19" s="19"/>
      <c r="D19" s="20"/>
      <c r="E19" s="21"/>
      <c r="F19" s="392" t="s">
        <v>309</v>
      </c>
      <c r="G19" s="178" t="s">
        <v>310</v>
      </c>
      <c r="H19" s="178" t="s">
        <v>311</v>
      </c>
      <c r="I19" s="178" t="s">
        <v>292</v>
      </c>
      <c r="J19" s="178" t="s">
        <v>289</v>
      </c>
      <c r="K19" s="178" t="s">
        <v>290</v>
      </c>
      <c r="L19" s="178" t="s">
        <v>291</v>
      </c>
      <c r="M19" s="178" t="s">
        <v>293</v>
      </c>
      <c r="N19" s="178" t="s">
        <v>294</v>
      </c>
      <c r="O19" s="125"/>
      <c r="P19" s="125"/>
      <c r="Q19" s="125"/>
      <c r="R19" s="125"/>
    </row>
    <row r="20" spans="1:22" s="5" customFormat="1" ht="31.5" customHeight="1" x14ac:dyDescent="0.3">
      <c r="A20" s="445" t="s">
        <v>28</v>
      </c>
      <c r="B20" s="444"/>
      <c r="C20" s="444"/>
      <c r="D20" s="444"/>
      <c r="E20" s="444"/>
      <c r="F20" s="22">
        <f>'račun financiranja'!F4</f>
        <v>1474674532</v>
      </c>
      <c r="G20" s="22">
        <f>'račun financiranja'!G4</f>
        <v>1640268358.22</v>
      </c>
      <c r="H20" s="111">
        <f>G20/F20*100</f>
        <v>111.22917787122941</v>
      </c>
      <c r="I20" s="22">
        <f>'račun financiranja'!I4</f>
        <v>1614560580</v>
      </c>
      <c r="J20" s="111">
        <f t="shared" ref="J20:J23" si="3">I20/G20*100</f>
        <v>98.432709008183409</v>
      </c>
      <c r="K20" s="22">
        <f>'račun financiranja'!K4</f>
        <v>1487744250</v>
      </c>
      <c r="L20" s="111">
        <f>K20/I20*100</f>
        <v>92.145458549471087</v>
      </c>
      <c r="M20" s="22">
        <f>'račun financiranja'!M4</f>
        <v>1905935141</v>
      </c>
      <c r="N20" s="111">
        <f>M20/K20*100</f>
        <v>128.10905779000657</v>
      </c>
      <c r="O20" s="57"/>
      <c r="P20" s="1"/>
      <c r="Q20" s="14"/>
      <c r="R20" s="57"/>
      <c r="S20" s="1"/>
      <c r="T20" s="1"/>
      <c r="U20" s="1"/>
      <c r="V20" s="1"/>
    </row>
    <row r="21" spans="1:22" s="5" customFormat="1" ht="22.5" customHeight="1" x14ac:dyDescent="0.3">
      <c r="A21" s="445" t="s">
        <v>318</v>
      </c>
      <c r="B21" s="444"/>
      <c r="C21" s="444"/>
      <c r="D21" s="444"/>
      <c r="E21" s="444"/>
      <c r="F21" s="76">
        <f>'račun financiranja'!F15</f>
        <v>1090488464.45</v>
      </c>
      <c r="G21" s="76">
        <f>'račun financiranja'!G15</f>
        <v>1418905000</v>
      </c>
      <c r="H21" s="111">
        <f>G21/F21*100</f>
        <v>130.11646122415797</v>
      </c>
      <c r="I21" s="76">
        <f>'račun financiranja'!I15</f>
        <v>1701000000</v>
      </c>
      <c r="J21" s="111">
        <f t="shared" si="3"/>
        <v>119.88117597725005</v>
      </c>
      <c r="K21" s="76">
        <f>'račun financiranja'!K15</f>
        <v>1553000000</v>
      </c>
      <c r="L21" s="111">
        <f t="shared" ref="L21" si="4">K21/I21*100</f>
        <v>91.299235743680185</v>
      </c>
      <c r="M21" s="76">
        <f>'račun financiranja'!M15</f>
        <v>1613000000</v>
      </c>
      <c r="N21" s="111">
        <f t="shared" ref="N21:N23" si="5">M21/K21*100</f>
        <v>103.86349001931745</v>
      </c>
      <c r="R21" s="188"/>
    </row>
    <row r="22" spans="1:22" s="5" customFormat="1" ht="22.5" customHeight="1" x14ac:dyDescent="0.3">
      <c r="A22" s="445" t="s">
        <v>315</v>
      </c>
      <c r="B22" s="450"/>
      <c r="C22" s="450"/>
      <c r="D22" s="450"/>
      <c r="E22" s="451"/>
      <c r="F22" s="76">
        <f>-(F20-F21+F15)</f>
        <v>-189045903.69999993</v>
      </c>
      <c r="G22" s="76">
        <f>-(G20-G21+G15)</f>
        <v>-0.22000002861022949</v>
      </c>
      <c r="H22" s="111">
        <f>G22/F22*100</f>
        <v>1.1637386703673366E-7</v>
      </c>
      <c r="I22" s="76">
        <f>-(I20-I21+I15)</f>
        <v>0</v>
      </c>
      <c r="J22" s="126" t="s">
        <v>297</v>
      </c>
      <c r="K22" s="76">
        <f>-(K20-K21+K15)</f>
        <v>0</v>
      </c>
      <c r="L22" s="126" t="s">
        <v>297</v>
      </c>
      <c r="M22" s="76">
        <f>-(M20-M21+M15)</f>
        <v>0</v>
      </c>
      <c r="N22" s="126" t="s">
        <v>297</v>
      </c>
      <c r="R22" s="188"/>
      <c r="S22" s="188"/>
    </row>
    <row r="23" spans="1:22" s="5" customFormat="1" ht="22.5" customHeight="1" x14ac:dyDescent="0.3">
      <c r="A23" s="443" t="s">
        <v>56</v>
      </c>
      <c r="B23" s="444"/>
      <c r="C23" s="444"/>
      <c r="D23" s="444"/>
      <c r="E23" s="444"/>
      <c r="F23" s="24">
        <f>F20-F21+F22</f>
        <v>195140163.85000002</v>
      </c>
      <c r="G23" s="24">
        <f>G20-G21</f>
        <v>221363358.22000003</v>
      </c>
      <c r="H23" s="111">
        <f>G23/F23*100</f>
        <v>113.43813280292068</v>
      </c>
      <c r="I23" s="24">
        <f>I20-I21</f>
        <v>-86439420</v>
      </c>
      <c r="J23" s="111">
        <f t="shared" si="3"/>
        <v>-39.048657688908449</v>
      </c>
      <c r="K23" s="24">
        <f>K20-K21</f>
        <v>-65255750</v>
      </c>
      <c r="L23" s="111">
        <f>K23/I23*100</f>
        <v>75.493044724270476</v>
      </c>
      <c r="M23" s="24">
        <f>M20-M21</f>
        <v>292935141</v>
      </c>
      <c r="N23" s="111">
        <f t="shared" si="5"/>
        <v>-448.90318630925242</v>
      </c>
    </row>
    <row r="24" spans="1:22" s="5" customFormat="1" ht="18" customHeight="1" x14ac:dyDescent="0.3">
      <c r="A24" s="31"/>
      <c r="B24" s="25"/>
      <c r="C24" s="23"/>
      <c r="D24" s="26"/>
      <c r="E24" s="25"/>
      <c r="F24" s="32"/>
      <c r="G24" s="32"/>
      <c r="H24" s="32"/>
      <c r="I24" s="32"/>
      <c r="J24" s="32"/>
      <c r="K24" s="32"/>
      <c r="L24" s="32"/>
      <c r="M24" s="32"/>
      <c r="N24" s="32"/>
    </row>
    <row r="25" spans="1:22" s="5" customFormat="1" ht="23.25" customHeight="1" x14ac:dyDescent="0.3">
      <c r="A25" s="443" t="s">
        <v>59</v>
      </c>
      <c r="B25" s="444"/>
      <c r="C25" s="444"/>
      <c r="D25" s="444"/>
      <c r="E25" s="444"/>
      <c r="F25" s="24">
        <f>F15+F23</f>
        <v>0</v>
      </c>
      <c r="G25" s="24">
        <f>G15+G23</f>
        <v>0.22000002861022949</v>
      </c>
      <c r="H25" s="126" t="s">
        <v>297</v>
      </c>
      <c r="I25" s="24">
        <f>I15+I23</f>
        <v>0</v>
      </c>
      <c r="J25" s="126" t="s">
        <v>297</v>
      </c>
      <c r="K25" s="24">
        <f>K15+K23</f>
        <v>0</v>
      </c>
      <c r="L25" s="126" t="s">
        <v>297</v>
      </c>
      <c r="M25" s="24">
        <f>M15+M23</f>
        <v>0</v>
      </c>
      <c r="N25" s="126" t="s">
        <v>297</v>
      </c>
      <c r="P25" s="188"/>
    </row>
    <row r="26" spans="1:22" s="5" customFormat="1" ht="18" customHeight="1" x14ac:dyDescent="0.35">
      <c r="A26" s="6"/>
      <c r="B26" s="7"/>
      <c r="C26" s="7"/>
      <c r="D26" s="7"/>
      <c r="E26" s="7"/>
    </row>
    <row r="27" spans="1:22" s="1" customFormat="1" hidden="1" x14ac:dyDescent="0.2">
      <c r="D27" s="3"/>
      <c r="F27" s="2">
        <f>F9+F10</f>
        <v>2019354101.8499999</v>
      </c>
      <c r="G27" s="2">
        <f>G9+G10</f>
        <v>1954989000</v>
      </c>
      <c r="H27" s="219" t="e">
        <f>#REF!/F27*100</f>
        <v>#REF!</v>
      </c>
      <c r="I27" s="2">
        <f>I9+I10</f>
        <v>2566402000</v>
      </c>
      <c r="J27" s="219" t="e">
        <f>#REF!/H27*100</f>
        <v>#REF!</v>
      </c>
      <c r="K27" s="2">
        <f>K9+K10</f>
        <v>2926990000</v>
      </c>
      <c r="L27" s="219" t="e">
        <f>#REF!/J27*100</f>
        <v>#REF!</v>
      </c>
      <c r="M27" s="2">
        <f>M9+M10</f>
        <v>2917114000</v>
      </c>
      <c r="N27" s="219" t="e">
        <f>#REF!/L27*100</f>
        <v>#REF!</v>
      </c>
    </row>
    <row r="28" spans="1:22" s="1" customFormat="1" hidden="1" x14ac:dyDescent="0.2">
      <c r="D28" s="3"/>
      <c r="F28" s="2">
        <f>F12+F13</f>
        <v>2214494265.6999998</v>
      </c>
      <c r="G28" s="2">
        <f>G12+G13</f>
        <v>2176352358</v>
      </c>
      <c r="H28" s="219" t="e">
        <f>#REF!/F28*100</f>
        <v>#REF!</v>
      </c>
      <c r="I28" s="2">
        <f>I12+I13</f>
        <v>2479962580</v>
      </c>
      <c r="J28" s="219" t="e">
        <f>#REF!/H28*100</f>
        <v>#REF!</v>
      </c>
      <c r="K28" s="2">
        <f>K12+K13</f>
        <v>2861734250</v>
      </c>
      <c r="L28" s="219" t="e">
        <f>#REF!/J28*100</f>
        <v>#REF!</v>
      </c>
      <c r="M28" s="2">
        <f>M12+M13</f>
        <v>3210049141</v>
      </c>
      <c r="N28" s="219" t="e">
        <f>#REF!/L28*100</f>
        <v>#REF!</v>
      </c>
    </row>
    <row r="29" spans="1:22" s="1" customFormat="1" hidden="1" x14ac:dyDescent="0.2">
      <c r="D29" s="3"/>
      <c r="F29" s="2">
        <f>F27-F28</f>
        <v>-195140163.8499999</v>
      </c>
      <c r="G29" s="2">
        <f>G27-G28</f>
        <v>-221363358</v>
      </c>
      <c r="H29" s="219" t="e">
        <f>#REF!/F29*100</f>
        <v>#REF!</v>
      </c>
      <c r="I29" s="2">
        <f>I27-I28</f>
        <v>86439420</v>
      </c>
      <c r="J29" s="219" t="e">
        <f>#REF!/H29*100</f>
        <v>#REF!</v>
      </c>
      <c r="K29" s="2">
        <f>K27-K28</f>
        <v>65255750</v>
      </c>
      <c r="L29" s="219" t="e">
        <f>#REF!/J29*100</f>
        <v>#REF!</v>
      </c>
      <c r="M29" s="2">
        <f>M27-M28</f>
        <v>-292935141</v>
      </c>
      <c r="N29" s="219" t="e">
        <f>#REF!/L29*100</f>
        <v>#REF!</v>
      </c>
    </row>
    <row r="30" spans="1:22" s="1" customFormat="1" hidden="1" x14ac:dyDescent="0.2">
      <c r="D30" s="3"/>
      <c r="F30" s="2"/>
      <c r="G30" s="2"/>
      <c r="H30" s="219"/>
      <c r="I30" s="2"/>
      <c r="J30" s="219"/>
      <c r="K30" s="2"/>
      <c r="L30" s="219"/>
      <c r="M30" s="2"/>
      <c r="N30" s="219"/>
    </row>
    <row r="31" spans="1:22" s="1" customFormat="1" hidden="1" x14ac:dyDescent="0.2">
      <c r="D31" s="3"/>
      <c r="F31" s="2">
        <f>F27+F20</f>
        <v>3494028633.8499999</v>
      </c>
      <c r="G31" s="2">
        <f>G27+G20</f>
        <v>3595257358.2200003</v>
      </c>
      <c r="H31" s="219" t="e">
        <f>#REF!/F31*100</f>
        <v>#REF!</v>
      </c>
      <c r="I31" s="2">
        <f t="shared" ref="I31" si="6">I27+I20</f>
        <v>4180962580</v>
      </c>
      <c r="J31" s="219" t="e">
        <f>#REF!/H31*100</f>
        <v>#REF!</v>
      </c>
      <c r="K31" s="2">
        <f t="shared" ref="K31" si="7">K27+K20</f>
        <v>4414734250</v>
      </c>
      <c r="L31" s="219" t="e">
        <f>#REF!/J31*100</f>
        <v>#REF!</v>
      </c>
      <c r="M31" s="2">
        <f t="shared" ref="M31" si="8">M27+M20</f>
        <v>4823049141</v>
      </c>
      <c r="N31" s="219" t="e">
        <f>#REF!/L31*100</f>
        <v>#REF!</v>
      </c>
    </row>
    <row r="32" spans="1:22" s="1" customFormat="1" hidden="1" x14ac:dyDescent="0.2">
      <c r="D32" s="3"/>
      <c r="F32" s="2">
        <f>F28+F21</f>
        <v>3304982730.1499996</v>
      </c>
      <c r="G32" s="2">
        <f>G28+G21</f>
        <v>3595257358</v>
      </c>
      <c r="H32" s="219" t="e">
        <f>#REF!/F32*100</f>
        <v>#REF!</v>
      </c>
      <c r="I32" s="2">
        <f t="shared" ref="I32" si="9">I28+I21</f>
        <v>4180962580</v>
      </c>
      <c r="J32" s="219" t="e">
        <f>#REF!/H32*100</f>
        <v>#REF!</v>
      </c>
      <c r="K32" s="2">
        <f t="shared" ref="K32" si="10">K28+K21</f>
        <v>4414734250</v>
      </c>
      <c r="L32" s="219" t="e">
        <f>#REF!/J32*100</f>
        <v>#REF!</v>
      </c>
      <c r="M32" s="2">
        <f t="shared" ref="M32" si="11">M28+M21</f>
        <v>4823049141</v>
      </c>
      <c r="N32" s="219" t="e">
        <f>#REF!/L32*100</f>
        <v>#REF!</v>
      </c>
    </row>
    <row r="33" spans="4:14" s="1" customFormat="1" hidden="1" x14ac:dyDescent="0.2">
      <c r="D33" s="3"/>
      <c r="F33" s="2">
        <f>F31-F32</f>
        <v>189045903.70000029</v>
      </c>
      <c r="G33" s="2">
        <f>G31-G32</f>
        <v>0.22000026702880859</v>
      </c>
      <c r="H33" s="219"/>
      <c r="I33" s="2">
        <f>I31-I32</f>
        <v>0</v>
      </c>
      <c r="J33" s="219"/>
      <c r="K33" s="2">
        <f>K31-K32</f>
        <v>0</v>
      </c>
      <c r="L33" s="219"/>
      <c r="M33" s="2">
        <f>M31-M32</f>
        <v>0</v>
      </c>
      <c r="N33" s="219"/>
    </row>
    <row r="34" spans="4:14" s="1" customFormat="1" x14ac:dyDescent="0.2">
      <c r="D34" s="3"/>
    </row>
    <row r="35" spans="4:14" s="1" customFormat="1" x14ac:dyDescent="0.2">
      <c r="D35" s="3"/>
      <c r="G35" s="250"/>
      <c r="I35" s="250"/>
      <c r="K35" s="250"/>
      <c r="M35" s="250"/>
    </row>
    <row r="36" spans="4:14" s="1" customFormat="1" ht="15" x14ac:dyDescent="0.25">
      <c r="D36" s="3"/>
      <c r="G36" s="236"/>
      <c r="I36" s="236"/>
      <c r="K36" s="256"/>
      <c r="M36" s="236"/>
    </row>
    <row r="37" spans="4:14" s="1" customFormat="1" ht="15" x14ac:dyDescent="0.25">
      <c r="D37" s="3"/>
      <c r="G37" s="251"/>
      <c r="I37" s="251"/>
      <c r="K37" s="251"/>
      <c r="M37" s="251"/>
    </row>
    <row r="38" spans="4:14" s="1" customFormat="1" x14ac:dyDescent="0.2">
      <c r="D38" s="3"/>
    </row>
    <row r="39" spans="4:14" s="1" customFormat="1" x14ac:dyDescent="0.2">
      <c r="D39" s="3"/>
    </row>
    <row r="40" spans="4:14" s="1" customFormat="1" x14ac:dyDescent="0.2">
      <c r="D40" s="3"/>
    </row>
    <row r="41" spans="4:14" s="1" customFormat="1" x14ac:dyDescent="0.2">
      <c r="D41" s="3"/>
    </row>
    <row r="42" spans="4:14" s="1" customFormat="1" x14ac:dyDescent="0.2">
      <c r="D42" s="3"/>
    </row>
    <row r="43" spans="4:14" s="1" customFormat="1" x14ac:dyDescent="0.2">
      <c r="D43" s="3"/>
    </row>
    <row r="44" spans="4:14" s="1" customFormat="1" x14ac:dyDescent="0.2">
      <c r="D44" s="3"/>
    </row>
    <row r="45" spans="4:14" s="1" customFormat="1" x14ac:dyDescent="0.2">
      <c r="D45" s="3"/>
      <c r="G45" s="2"/>
      <c r="I45" s="2"/>
      <c r="K45" s="2"/>
      <c r="M45" s="2"/>
    </row>
    <row r="46" spans="4:14" s="1" customFormat="1" x14ac:dyDescent="0.2">
      <c r="D46" s="3"/>
    </row>
    <row r="47" spans="4:14" s="1" customFormat="1" x14ac:dyDescent="0.2">
      <c r="D47" s="3"/>
    </row>
    <row r="48" spans="4:14" s="1" customFormat="1" x14ac:dyDescent="0.2">
      <c r="D48" s="3"/>
    </row>
    <row r="49" spans="4:4" s="1" customFormat="1" x14ac:dyDescent="0.2">
      <c r="D49" s="3"/>
    </row>
    <row r="50" spans="4:4" s="1" customFormat="1" x14ac:dyDescent="0.2">
      <c r="D50" s="3"/>
    </row>
    <row r="51" spans="4:4" s="1" customFormat="1" x14ac:dyDescent="0.2">
      <c r="D51" s="3"/>
    </row>
    <row r="52" spans="4:4" s="1" customFormat="1" x14ac:dyDescent="0.2">
      <c r="D52" s="3"/>
    </row>
    <row r="53" spans="4:4" s="1" customFormat="1" x14ac:dyDescent="0.2">
      <c r="D53" s="3"/>
    </row>
    <row r="54" spans="4:4" s="1" customFormat="1" x14ac:dyDescent="0.2">
      <c r="D54" s="3"/>
    </row>
    <row r="55" spans="4:4" s="1" customFormat="1" x14ac:dyDescent="0.2">
      <c r="D55" s="3"/>
    </row>
    <row r="56" spans="4:4" s="1" customFormat="1" x14ac:dyDescent="0.2">
      <c r="D56" s="3"/>
    </row>
    <row r="57" spans="4:4" s="1" customFormat="1" x14ac:dyDescent="0.2">
      <c r="D57" s="3"/>
    </row>
    <row r="58" spans="4:4" s="1" customFormat="1" x14ac:dyDescent="0.2">
      <c r="D58" s="3"/>
    </row>
    <row r="59" spans="4:4" s="1" customFormat="1" x14ac:dyDescent="0.2">
      <c r="D59" s="3"/>
    </row>
    <row r="60" spans="4:4" s="1" customFormat="1" x14ac:dyDescent="0.2">
      <c r="D60" s="3"/>
    </row>
    <row r="61" spans="4:4" s="1" customFormat="1" x14ac:dyDescent="0.2">
      <c r="D61" s="3"/>
    </row>
    <row r="62" spans="4:4" s="1" customFormat="1" x14ac:dyDescent="0.2">
      <c r="D62" s="3"/>
    </row>
    <row r="63" spans="4:4" s="1" customFormat="1" x14ac:dyDescent="0.2">
      <c r="D63" s="3"/>
    </row>
    <row r="64" spans="4:4" s="1" customFormat="1" x14ac:dyDescent="0.2">
      <c r="D64" s="3"/>
    </row>
    <row r="65" spans="4:4" s="1" customFormat="1" x14ac:dyDescent="0.2">
      <c r="D65" s="3"/>
    </row>
    <row r="66" spans="4:4" s="1" customFormat="1" x14ac:dyDescent="0.2">
      <c r="D66" s="3"/>
    </row>
    <row r="67" spans="4:4" s="1" customFormat="1" x14ac:dyDescent="0.2">
      <c r="D67" s="3"/>
    </row>
    <row r="68" spans="4:4" s="1" customFormat="1" x14ac:dyDescent="0.2">
      <c r="D68" s="3"/>
    </row>
    <row r="69" spans="4:4" s="1" customFormat="1" x14ac:dyDescent="0.2">
      <c r="D69" s="3"/>
    </row>
    <row r="70" spans="4:4" s="1" customFormat="1" x14ac:dyDescent="0.2">
      <c r="D70" s="3"/>
    </row>
    <row r="71" spans="4:4" s="1" customFormat="1" x14ac:dyDescent="0.2">
      <c r="D71" s="3"/>
    </row>
    <row r="72" spans="4:4" s="1" customFormat="1" x14ac:dyDescent="0.2">
      <c r="D72" s="3"/>
    </row>
    <row r="73" spans="4:4" s="1" customFormat="1" x14ac:dyDescent="0.2">
      <c r="D73" s="3"/>
    </row>
    <row r="74" spans="4:4" s="1" customFormat="1" x14ac:dyDescent="0.2">
      <c r="D74" s="3"/>
    </row>
    <row r="75" spans="4:4" s="1" customFormat="1" x14ac:dyDescent="0.2">
      <c r="D75" s="3"/>
    </row>
    <row r="76" spans="4:4" s="1" customFormat="1" x14ac:dyDescent="0.2">
      <c r="D76" s="3"/>
    </row>
    <row r="77" spans="4:4" s="1" customFormat="1" x14ac:dyDescent="0.2">
      <c r="D77" s="3"/>
    </row>
    <row r="78" spans="4:4" s="1" customFormat="1" x14ac:dyDescent="0.2">
      <c r="D78" s="3"/>
    </row>
    <row r="79" spans="4:4" s="1" customFormat="1" x14ac:dyDescent="0.2">
      <c r="D79" s="3"/>
    </row>
    <row r="80" spans="4:4" s="1" customFormat="1" x14ac:dyDescent="0.2">
      <c r="D80" s="3"/>
    </row>
    <row r="81" spans="4:4" s="1" customFormat="1" x14ac:dyDescent="0.2">
      <c r="D81" s="3"/>
    </row>
    <row r="82" spans="4:4" s="1" customFormat="1" x14ac:dyDescent="0.2">
      <c r="D82" s="3"/>
    </row>
    <row r="83" spans="4:4" s="1" customFormat="1" x14ac:dyDescent="0.2">
      <c r="D83" s="3"/>
    </row>
    <row r="84" spans="4:4" s="1" customFormat="1" x14ac:dyDescent="0.2">
      <c r="D84" s="3"/>
    </row>
    <row r="85" spans="4:4" s="1" customFormat="1" x14ac:dyDescent="0.2">
      <c r="D85" s="3"/>
    </row>
    <row r="86" spans="4:4" s="1" customFormat="1" x14ac:dyDescent="0.2">
      <c r="D86" s="3"/>
    </row>
    <row r="87" spans="4:4" s="1" customFormat="1" x14ac:dyDescent="0.2">
      <c r="D87" s="3"/>
    </row>
    <row r="88" spans="4:4" s="1" customFormat="1" x14ac:dyDescent="0.2">
      <c r="D88" s="3"/>
    </row>
    <row r="89" spans="4:4" s="1" customFormat="1" x14ac:dyDescent="0.2">
      <c r="D89" s="3"/>
    </row>
    <row r="90" spans="4:4" s="1" customFormat="1" x14ac:dyDescent="0.2">
      <c r="D90" s="3"/>
    </row>
    <row r="91" spans="4:4" s="1" customFormat="1" x14ac:dyDescent="0.2">
      <c r="D91" s="3"/>
    </row>
    <row r="92" spans="4:4" s="1" customFormat="1" x14ac:dyDescent="0.2">
      <c r="D92" s="3"/>
    </row>
    <row r="93" spans="4:4" s="1" customFormat="1" x14ac:dyDescent="0.2">
      <c r="D93" s="3"/>
    </row>
    <row r="94" spans="4:4" s="1" customFormat="1" x14ac:dyDescent="0.2">
      <c r="D94" s="3"/>
    </row>
    <row r="95" spans="4:4" s="1" customFormat="1" x14ac:dyDescent="0.2">
      <c r="D95" s="3"/>
    </row>
    <row r="96" spans="4:4" s="1" customFormat="1" x14ac:dyDescent="0.2">
      <c r="D96" s="3"/>
    </row>
    <row r="97" spans="4:4" s="1" customFormat="1" x14ac:dyDescent="0.2">
      <c r="D97" s="3"/>
    </row>
    <row r="98" spans="4:4" s="1" customFormat="1" x14ac:dyDescent="0.2">
      <c r="D98" s="3"/>
    </row>
    <row r="99" spans="4:4" s="1" customFormat="1" x14ac:dyDescent="0.2">
      <c r="D99" s="3"/>
    </row>
    <row r="100" spans="4:4" s="1" customFormat="1" x14ac:dyDescent="0.2">
      <c r="D100" s="3"/>
    </row>
    <row r="101" spans="4:4" s="1" customFormat="1" x14ac:dyDescent="0.2">
      <c r="D101" s="3"/>
    </row>
    <row r="102" spans="4:4" s="1" customFormat="1" x14ac:dyDescent="0.2">
      <c r="D102" s="3"/>
    </row>
    <row r="103" spans="4:4" s="1" customFormat="1" x14ac:dyDescent="0.2">
      <c r="D103" s="3"/>
    </row>
    <row r="104" spans="4:4" s="1" customFormat="1" x14ac:dyDescent="0.2">
      <c r="D104" s="3"/>
    </row>
    <row r="105" spans="4:4" s="1" customFormat="1" x14ac:dyDescent="0.2">
      <c r="D105" s="3"/>
    </row>
    <row r="106" spans="4:4" s="1" customFormat="1" x14ac:dyDescent="0.2">
      <c r="D106" s="3"/>
    </row>
    <row r="107" spans="4:4" s="1" customFormat="1" x14ac:dyDescent="0.2">
      <c r="D107" s="3"/>
    </row>
    <row r="108" spans="4:4" s="1" customFormat="1" x14ac:dyDescent="0.2">
      <c r="D108" s="3"/>
    </row>
    <row r="109" spans="4:4" s="1" customFormat="1" x14ac:dyDescent="0.2">
      <c r="D109" s="3"/>
    </row>
    <row r="110" spans="4:4" s="1" customFormat="1" x14ac:dyDescent="0.2">
      <c r="D110" s="3"/>
    </row>
    <row r="111" spans="4:4" s="1" customFormat="1" x14ac:dyDescent="0.2">
      <c r="D111" s="3"/>
    </row>
    <row r="112" spans="4:4" s="1" customFormat="1" x14ac:dyDescent="0.2">
      <c r="D112" s="3"/>
    </row>
    <row r="113" spans="4:4" s="1" customFormat="1" x14ac:dyDescent="0.2">
      <c r="D113" s="3"/>
    </row>
    <row r="114" spans="4:4" s="1" customFormat="1" x14ac:dyDescent="0.2">
      <c r="D114" s="3"/>
    </row>
    <row r="115" spans="4:4" s="1" customFormat="1" x14ac:dyDescent="0.2">
      <c r="D115" s="3"/>
    </row>
    <row r="116" spans="4:4" s="1" customFormat="1" x14ac:dyDescent="0.2">
      <c r="D116" s="3"/>
    </row>
    <row r="117" spans="4:4" s="1" customFormat="1" x14ac:dyDescent="0.2">
      <c r="D117" s="3"/>
    </row>
    <row r="118" spans="4:4" s="1" customFormat="1" x14ac:dyDescent="0.2">
      <c r="D118" s="3"/>
    </row>
    <row r="119" spans="4:4" s="1" customFormat="1" x14ac:dyDescent="0.2">
      <c r="D119" s="3"/>
    </row>
    <row r="120" spans="4:4" s="1" customFormat="1" x14ac:dyDescent="0.2">
      <c r="D120" s="3"/>
    </row>
    <row r="121" spans="4:4" s="1" customFormat="1" x14ac:dyDescent="0.2">
      <c r="D121" s="3"/>
    </row>
    <row r="122" spans="4:4" s="1" customFormat="1" x14ac:dyDescent="0.2">
      <c r="D122" s="3"/>
    </row>
    <row r="123" spans="4:4" s="1" customFormat="1" x14ac:dyDescent="0.2">
      <c r="D123" s="3"/>
    </row>
    <row r="124" spans="4:4" s="1" customFormat="1" x14ac:dyDescent="0.2">
      <c r="D124" s="3"/>
    </row>
    <row r="125" spans="4:4" s="1" customFormat="1" x14ac:dyDescent="0.2">
      <c r="D125" s="3"/>
    </row>
    <row r="126" spans="4:4" s="1" customFormat="1" x14ac:dyDescent="0.2">
      <c r="D126" s="3"/>
    </row>
    <row r="127" spans="4:4" s="1" customFormat="1" x14ac:dyDescent="0.2">
      <c r="D127" s="3"/>
    </row>
    <row r="128" spans="4:4" s="1" customFormat="1" x14ac:dyDescent="0.2">
      <c r="D128" s="3"/>
    </row>
    <row r="129" spans="4:4" s="1" customFormat="1" x14ac:dyDescent="0.2">
      <c r="D129" s="3"/>
    </row>
    <row r="130" spans="4:4" s="1" customFormat="1" x14ac:dyDescent="0.2">
      <c r="D130" s="3"/>
    </row>
    <row r="131" spans="4:4" s="1" customFormat="1" x14ac:dyDescent="0.2">
      <c r="D131" s="3"/>
    </row>
    <row r="132" spans="4:4" s="1" customFormat="1" x14ac:dyDescent="0.2">
      <c r="D132" s="3"/>
    </row>
    <row r="133" spans="4:4" s="1" customFormat="1" x14ac:dyDescent="0.2">
      <c r="D133" s="3"/>
    </row>
    <row r="134" spans="4:4" s="1" customFormat="1" x14ac:dyDescent="0.2">
      <c r="D134" s="3"/>
    </row>
    <row r="135" spans="4:4" s="1" customFormat="1" x14ac:dyDescent="0.2">
      <c r="D135" s="3"/>
    </row>
    <row r="136" spans="4:4" s="1" customFormat="1" x14ac:dyDescent="0.2">
      <c r="D136" s="3"/>
    </row>
    <row r="137" spans="4:4" s="1" customFormat="1" x14ac:dyDescent="0.2">
      <c r="D137" s="3"/>
    </row>
    <row r="138" spans="4:4" s="1" customFormat="1" x14ac:dyDescent="0.2">
      <c r="D138" s="3"/>
    </row>
    <row r="139" spans="4:4" s="1" customFormat="1" x14ac:dyDescent="0.2">
      <c r="D139" s="3"/>
    </row>
    <row r="140" spans="4:4" s="1" customFormat="1" x14ac:dyDescent="0.2">
      <c r="D140" s="3"/>
    </row>
    <row r="141" spans="4:4" s="1" customFormat="1" x14ac:dyDescent="0.2">
      <c r="D141" s="3"/>
    </row>
    <row r="142" spans="4:4" s="1" customFormat="1" x14ac:dyDescent="0.2">
      <c r="D142" s="3"/>
    </row>
    <row r="143" spans="4:4" s="1" customFormat="1" x14ac:dyDescent="0.2">
      <c r="D143" s="3"/>
    </row>
    <row r="144" spans="4:4" s="1" customFormat="1" x14ac:dyDescent="0.2">
      <c r="D144" s="3"/>
    </row>
    <row r="145" spans="4:4" s="1" customFormat="1" x14ac:dyDescent="0.2">
      <c r="D145" s="3"/>
    </row>
    <row r="146" spans="4:4" s="1" customFormat="1" x14ac:dyDescent="0.2">
      <c r="D146" s="3"/>
    </row>
    <row r="147" spans="4:4" s="1" customFormat="1" x14ac:dyDescent="0.2">
      <c r="D147" s="3"/>
    </row>
    <row r="148" spans="4:4" s="1" customFormat="1" x14ac:dyDescent="0.2">
      <c r="D148" s="3"/>
    </row>
    <row r="149" spans="4:4" s="1" customFormat="1" x14ac:dyDescent="0.2">
      <c r="D149" s="3"/>
    </row>
    <row r="150" spans="4:4" s="1" customFormat="1" x14ac:dyDescent="0.2">
      <c r="D150" s="3"/>
    </row>
    <row r="151" spans="4:4" s="1" customFormat="1" x14ac:dyDescent="0.2">
      <c r="D151" s="3"/>
    </row>
    <row r="152" spans="4:4" s="1" customFormat="1" x14ac:dyDescent="0.2">
      <c r="D152" s="3"/>
    </row>
    <row r="153" spans="4:4" s="1" customFormat="1" x14ac:dyDescent="0.2">
      <c r="D153" s="3"/>
    </row>
    <row r="154" spans="4:4" s="1" customFormat="1" x14ac:dyDescent="0.2">
      <c r="D154" s="3"/>
    </row>
    <row r="155" spans="4:4" s="1" customFormat="1" x14ac:dyDescent="0.2">
      <c r="D155" s="3"/>
    </row>
    <row r="156" spans="4:4" s="1" customFormat="1" x14ac:dyDescent="0.2">
      <c r="D156" s="3"/>
    </row>
    <row r="157" spans="4:4" s="1" customFormat="1" x14ac:dyDescent="0.2">
      <c r="D157" s="3"/>
    </row>
    <row r="158" spans="4:4" s="1" customFormat="1" x14ac:dyDescent="0.2">
      <c r="D158" s="3"/>
    </row>
    <row r="159" spans="4:4" s="1" customFormat="1" x14ac:dyDescent="0.2">
      <c r="D159" s="3"/>
    </row>
    <row r="160" spans="4:4" s="1" customFormat="1" x14ac:dyDescent="0.2">
      <c r="D160" s="3"/>
    </row>
    <row r="161" spans="4:4" s="1" customFormat="1" x14ac:dyDescent="0.2">
      <c r="D161" s="3"/>
    </row>
    <row r="162" spans="4:4" s="1" customFormat="1" x14ac:dyDescent="0.2">
      <c r="D162" s="3"/>
    </row>
    <row r="163" spans="4:4" s="1" customFormat="1" x14ac:dyDescent="0.2">
      <c r="D163" s="3"/>
    </row>
    <row r="164" spans="4:4" s="1" customFormat="1" x14ac:dyDescent="0.2">
      <c r="D164" s="3"/>
    </row>
    <row r="165" spans="4:4" s="1" customFormat="1" x14ac:dyDescent="0.2">
      <c r="D165" s="3"/>
    </row>
    <row r="166" spans="4:4" s="1" customFormat="1" x14ac:dyDescent="0.2">
      <c r="D166" s="3"/>
    </row>
    <row r="167" spans="4:4" s="1" customFormat="1" x14ac:dyDescent="0.2">
      <c r="D167" s="3"/>
    </row>
    <row r="168" spans="4:4" s="1" customFormat="1" x14ac:dyDescent="0.2">
      <c r="D168" s="3"/>
    </row>
    <row r="169" spans="4:4" s="1" customFormat="1" x14ac:dyDescent="0.2">
      <c r="D169" s="3"/>
    </row>
    <row r="170" spans="4:4" s="1" customFormat="1" x14ac:dyDescent="0.2">
      <c r="D170" s="3"/>
    </row>
    <row r="171" spans="4:4" s="1" customFormat="1" x14ac:dyDescent="0.2">
      <c r="D171" s="3"/>
    </row>
    <row r="172" spans="4:4" s="1" customFormat="1" x14ac:dyDescent="0.2">
      <c r="D172" s="3"/>
    </row>
    <row r="173" spans="4:4" s="1" customFormat="1" x14ac:dyDescent="0.2">
      <c r="D173" s="3"/>
    </row>
    <row r="174" spans="4:4" s="1" customFormat="1" x14ac:dyDescent="0.2">
      <c r="D174" s="3"/>
    </row>
    <row r="175" spans="4:4" s="1" customFormat="1" x14ac:dyDescent="0.2">
      <c r="D175" s="3"/>
    </row>
    <row r="176" spans="4:4" s="1" customFormat="1" x14ac:dyDescent="0.2">
      <c r="D176" s="3"/>
    </row>
    <row r="177" spans="4:4" s="1" customFormat="1" x14ac:dyDescent="0.2">
      <c r="D177" s="3"/>
    </row>
    <row r="178" spans="4:4" s="1" customFormat="1" x14ac:dyDescent="0.2">
      <c r="D178" s="3"/>
    </row>
    <row r="179" spans="4:4" s="1" customFormat="1" x14ac:dyDescent="0.2">
      <c r="D179" s="3"/>
    </row>
    <row r="180" spans="4:4" s="1" customFormat="1" x14ac:dyDescent="0.2">
      <c r="D180" s="3"/>
    </row>
    <row r="181" spans="4:4" s="1" customFormat="1" x14ac:dyDescent="0.2">
      <c r="D181" s="3"/>
    </row>
    <row r="182" spans="4:4" s="1" customFormat="1" x14ac:dyDescent="0.2">
      <c r="D182" s="3"/>
    </row>
    <row r="183" spans="4:4" s="1" customFormat="1" x14ac:dyDescent="0.2">
      <c r="D183" s="3"/>
    </row>
    <row r="184" spans="4:4" s="1" customFormat="1" x14ac:dyDescent="0.2">
      <c r="D184" s="3"/>
    </row>
    <row r="185" spans="4:4" s="1" customFormat="1" x14ac:dyDescent="0.2">
      <c r="D185" s="3"/>
    </row>
    <row r="186" spans="4:4" s="1" customFormat="1" x14ac:dyDescent="0.2">
      <c r="D186" s="3"/>
    </row>
    <row r="187" spans="4:4" s="1" customFormat="1" x14ac:dyDescent="0.2">
      <c r="D187" s="3"/>
    </row>
    <row r="188" spans="4:4" s="1" customFormat="1" x14ac:dyDescent="0.2">
      <c r="D188" s="3"/>
    </row>
    <row r="189" spans="4:4" s="1" customFormat="1" x14ac:dyDescent="0.2">
      <c r="D189" s="3"/>
    </row>
    <row r="190" spans="4:4" s="1" customFormat="1" x14ac:dyDescent="0.2">
      <c r="D190" s="3"/>
    </row>
    <row r="191" spans="4:4" s="1" customFormat="1" x14ac:dyDescent="0.2">
      <c r="D191" s="3"/>
    </row>
    <row r="192" spans="4:4" s="1" customFormat="1" x14ac:dyDescent="0.2">
      <c r="D192" s="3"/>
    </row>
    <row r="193" spans="4:4" s="1" customFormat="1" x14ac:dyDescent="0.2">
      <c r="D193" s="3"/>
    </row>
    <row r="194" spans="4:4" s="1" customFormat="1" x14ac:dyDescent="0.2">
      <c r="D194" s="3"/>
    </row>
    <row r="195" spans="4:4" s="1" customFormat="1" x14ac:dyDescent="0.2">
      <c r="D195" s="3"/>
    </row>
    <row r="196" spans="4:4" s="1" customFormat="1" x14ac:dyDescent="0.2">
      <c r="D196" s="3"/>
    </row>
    <row r="197" spans="4:4" s="1" customFormat="1" x14ac:dyDescent="0.2">
      <c r="D197" s="3"/>
    </row>
    <row r="198" spans="4:4" s="1" customFormat="1" x14ac:dyDescent="0.2">
      <c r="D198" s="3"/>
    </row>
    <row r="199" spans="4:4" s="1" customFormat="1" x14ac:dyDescent="0.2">
      <c r="D199" s="3"/>
    </row>
    <row r="200" spans="4:4" s="1" customFormat="1" x14ac:dyDescent="0.2">
      <c r="D200" s="3"/>
    </row>
    <row r="201" spans="4:4" s="1" customFormat="1" x14ac:dyDescent="0.2">
      <c r="D201" s="3"/>
    </row>
    <row r="202" spans="4:4" s="1" customFormat="1" x14ac:dyDescent="0.2">
      <c r="D202" s="3"/>
    </row>
    <row r="203" spans="4:4" s="1" customFormat="1" x14ac:dyDescent="0.2">
      <c r="D203" s="3"/>
    </row>
    <row r="204" spans="4:4" s="1" customFormat="1" x14ac:dyDescent="0.2">
      <c r="D204" s="3"/>
    </row>
    <row r="205" spans="4:4" s="1" customFormat="1" x14ac:dyDescent="0.2">
      <c r="D205" s="3"/>
    </row>
    <row r="206" spans="4:4" s="1" customFormat="1" x14ac:dyDescent="0.2">
      <c r="D206" s="3"/>
    </row>
    <row r="207" spans="4:4" s="1" customFormat="1" x14ac:dyDescent="0.2">
      <c r="D207" s="3"/>
    </row>
    <row r="208" spans="4:4" s="1" customFormat="1" x14ac:dyDescent="0.2">
      <c r="D208" s="3"/>
    </row>
    <row r="209" spans="4:4" s="1" customFormat="1" x14ac:dyDescent="0.2">
      <c r="D209" s="3"/>
    </row>
    <row r="210" spans="4:4" s="1" customFormat="1" x14ac:dyDescent="0.2">
      <c r="D210" s="3"/>
    </row>
    <row r="211" spans="4:4" s="1" customFormat="1" x14ac:dyDescent="0.2">
      <c r="D211" s="3"/>
    </row>
    <row r="212" spans="4:4" s="1" customFormat="1" x14ac:dyDescent="0.2">
      <c r="D212" s="3"/>
    </row>
    <row r="213" spans="4:4" s="1" customFormat="1" x14ac:dyDescent="0.2">
      <c r="D213" s="3"/>
    </row>
    <row r="214" spans="4:4" s="1" customFormat="1" x14ac:dyDescent="0.2">
      <c r="D214" s="3"/>
    </row>
    <row r="215" spans="4:4" s="1" customFormat="1" x14ac:dyDescent="0.2">
      <c r="D215" s="3"/>
    </row>
    <row r="216" spans="4:4" s="1" customFormat="1" x14ac:dyDescent="0.2">
      <c r="D216" s="3"/>
    </row>
    <row r="217" spans="4:4" s="1" customFormat="1" x14ac:dyDescent="0.2">
      <c r="D217" s="3"/>
    </row>
    <row r="218" spans="4:4" s="1" customFormat="1" x14ac:dyDescent="0.2">
      <c r="D218" s="3"/>
    </row>
    <row r="219" spans="4:4" s="1" customFormat="1" x14ac:dyDescent="0.2">
      <c r="D219" s="3"/>
    </row>
    <row r="220" spans="4:4" s="1" customFormat="1" x14ac:dyDescent="0.2">
      <c r="D220" s="3"/>
    </row>
    <row r="221" spans="4:4" s="1" customFormat="1" x14ac:dyDescent="0.2">
      <c r="D221" s="3"/>
    </row>
    <row r="222" spans="4:4" s="1" customFormat="1" x14ac:dyDescent="0.2">
      <c r="D222" s="3"/>
    </row>
    <row r="223" spans="4:4" s="1" customFormat="1" x14ac:dyDescent="0.2">
      <c r="D223" s="3"/>
    </row>
    <row r="224" spans="4:4" s="1" customFormat="1" x14ac:dyDescent="0.2">
      <c r="D224" s="3"/>
    </row>
    <row r="225" spans="4:4" s="1" customFormat="1" x14ac:dyDescent="0.2">
      <c r="D225" s="3"/>
    </row>
    <row r="226" spans="4:4" s="1" customFormat="1" x14ac:dyDescent="0.2">
      <c r="D226" s="3"/>
    </row>
    <row r="227" spans="4:4" s="1" customFormat="1" x14ac:dyDescent="0.2">
      <c r="D227" s="3"/>
    </row>
    <row r="228" spans="4:4" s="1" customFormat="1" x14ac:dyDescent="0.2">
      <c r="D228" s="3"/>
    </row>
    <row r="229" spans="4:4" s="1" customFormat="1" x14ac:dyDescent="0.2">
      <c r="D229" s="3"/>
    </row>
    <row r="230" spans="4:4" s="1" customFormat="1" x14ac:dyDescent="0.2">
      <c r="D230" s="3"/>
    </row>
    <row r="231" spans="4:4" s="1" customFormat="1" x14ac:dyDescent="0.2">
      <c r="D231" s="3"/>
    </row>
    <row r="232" spans="4:4" s="1" customFormat="1" x14ac:dyDescent="0.2">
      <c r="D232" s="3"/>
    </row>
    <row r="233" spans="4:4" s="1" customFormat="1" x14ac:dyDescent="0.2">
      <c r="D233" s="3"/>
    </row>
    <row r="234" spans="4:4" s="1" customFormat="1" x14ac:dyDescent="0.2">
      <c r="D234" s="3"/>
    </row>
    <row r="235" spans="4:4" s="1" customFormat="1" x14ac:dyDescent="0.2">
      <c r="D235" s="3"/>
    </row>
    <row r="236" spans="4:4" s="1" customFormat="1" x14ac:dyDescent="0.2">
      <c r="D236" s="3"/>
    </row>
    <row r="237" spans="4:4" s="1" customFormat="1" x14ac:dyDescent="0.2">
      <c r="D237" s="3"/>
    </row>
    <row r="238" spans="4:4" s="1" customFormat="1" x14ac:dyDescent="0.2">
      <c r="D238" s="3"/>
    </row>
    <row r="239" spans="4:4" s="1" customFormat="1" x14ac:dyDescent="0.2">
      <c r="D239" s="3"/>
    </row>
    <row r="240" spans="4:4" s="1" customFormat="1" x14ac:dyDescent="0.2">
      <c r="D240" s="3"/>
    </row>
    <row r="241" spans="4:4" s="1" customFormat="1" x14ac:dyDescent="0.2">
      <c r="D241" s="3"/>
    </row>
    <row r="242" spans="4:4" s="1" customFormat="1" x14ac:dyDescent="0.2">
      <c r="D242" s="3"/>
    </row>
    <row r="243" spans="4:4" s="1" customFormat="1" x14ac:dyDescent="0.2">
      <c r="D243" s="3"/>
    </row>
    <row r="244" spans="4:4" s="1" customFormat="1" x14ac:dyDescent="0.2">
      <c r="D244" s="3"/>
    </row>
    <row r="245" spans="4:4" s="1" customFormat="1" x14ac:dyDescent="0.2">
      <c r="D245" s="3"/>
    </row>
    <row r="246" spans="4:4" s="1" customFormat="1" x14ac:dyDescent="0.2">
      <c r="D246" s="3"/>
    </row>
  </sheetData>
  <mergeCells count="17">
    <mergeCell ref="A1:E2"/>
    <mergeCell ref="A15:E15"/>
    <mergeCell ref="A9:E9"/>
    <mergeCell ref="A12:E12"/>
    <mergeCell ref="A10:E10"/>
    <mergeCell ref="A13:E13"/>
    <mergeCell ref="A11:E11"/>
    <mergeCell ref="A14:E14"/>
    <mergeCell ref="A25:E25"/>
    <mergeCell ref="A20:E20"/>
    <mergeCell ref="A21:E21"/>
    <mergeCell ref="A23:E23"/>
    <mergeCell ref="A3:N4"/>
    <mergeCell ref="A5:N5"/>
    <mergeCell ref="A6:N6"/>
    <mergeCell ref="A17:N17"/>
    <mergeCell ref="A22:E22"/>
  </mergeCells>
  <phoneticPr fontId="0" type="noConversion"/>
  <printOptions horizontalCentered="1"/>
  <pageMargins left="0.19685039370078741" right="0.19685039370078741" top="0.62992125984251968" bottom="0.39370078740157483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9"/>
  <sheetViews>
    <sheetView workbookViewId="0">
      <selection activeCell="I61" sqref="I61"/>
    </sheetView>
  </sheetViews>
  <sheetFormatPr defaultColWidth="11.42578125" defaultRowHeight="12.75" x14ac:dyDescent="0.2"/>
  <cols>
    <col min="1" max="2" width="4.28515625" style="157" customWidth="1"/>
    <col min="3" max="3" width="5.5703125" style="157" customWidth="1"/>
    <col min="4" max="4" width="5.28515625" style="4" hidden="1" customWidth="1"/>
    <col min="5" max="5" width="45.7109375" customWidth="1"/>
    <col min="6" max="6" width="12.42578125" style="257" customWidth="1"/>
    <col min="7" max="7" width="13" style="182" customWidth="1"/>
    <col min="8" max="8" width="8" customWidth="1"/>
    <col min="9" max="9" width="14.5703125" style="182" customWidth="1"/>
    <col min="10" max="10" width="8" style="182" customWidth="1"/>
    <col min="11" max="11" width="14.5703125" style="182" customWidth="1"/>
    <col min="12" max="12" width="8" style="182" customWidth="1"/>
    <col min="13" max="13" width="14.85546875" style="182" customWidth="1"/>
    <col min="14" max="14" width="8" style="182" customWidth="1"/>
    <col min="15" max="16" width="11.42578125" hidden="1" customWidth="1"/>
    <col min="17" max="20" width="0" hidden="1" customWidth="1"/>
  </cols>
  <sheetData>
    <row r="1" spans="1:19" s="1" customFormat="1" ht="27" customHeight="1" x14ac:dyDescent="0.2">
      <c r="A1" s="463" t="s">
        <v>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9" s="1" customFormat="1" ht="25.5" customHeight="1" x14ac:dyDescent="0.2">
      <c r="A2" s="464" t="s">
        <v>110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3" spans="1:19" s="1" customFormat="1" ht="27.6" customHeight="1" x14ac:dyDescent="0.2">
      <c r="A3" s="33" t="s">
        <v>3</v>
      </c>
      <c r="B3" s="33" t="s">
        <v>2</v>
      </c>
      <c r="C3" s="33" t="s">
        <v>1</v>
      </c>
      <c r="D3" s="34" t="s">
        <v>4</v>
      </c>
      <c r="E3" s="35" t="s">
        <v>36</v>
      </c>
      <c r="F3" s="441" t="s">
        <v>309</v>
      </c>
      <c r="G3" s="391" t="s">
        <v>310</v>
      </c>
      <c r="H3" s="391" t="s">
        <v>311</v>
      </c>
      <c r="I3" s="391" t="s">
        <v>312</v>
      </c>
      <c r="J3" s="391" t="s">
        <v>289</v>
      </c>
      <c r="K3" s="391" t="s">
        <v>313</v>
      </c>
      <c r="L3" s="391" t="s">
        <v>291</v>
      </c>
      <c r="M3" s="391" t="s">
        <v>314</v>
      </c>
      <c r="N3" s="391" t="s">
        <v>294</v>
      </c>
    </row>
    <row r="4" spans="1:19" s="14" customFormat="1" ht="24.75" customHeight="1" x14ac:dyDescent="0.2">
      <c r="A4" s="394">
        <v>6</v>
      </c>
      <c r="B4" s="395"/>
      <c r="C4" s="395"/>
      <c r="D4" s="36"/>
      <c r="E4" s="37" t="s">
        <v>33</v>
      </c>
      <c r="F4" s="38">
        <f>F5+F20+F35+F40</f>
        <v>2019315621.8499999</v>
      </c>
      <c r="G4" s="38">
        <f>G5+G20+G35+G40</f>
        <v>1954979000</v>
      </c>
      <c r="H4" s="258">
        <f>G4/F4*100</f>
        <v>96.813939279533827</v>
      </c>
      <c r="I4" s="38">
        <f>I5+I20+I35+I40</f>
        <v>2552402000</v>
      </c>
      <c r="J4" s="258">
        <f>I4/G4*100</f>
        <v>130.559049483396</v>
      </c>
      <c r="K4" s="38">
        <f>K5+K20+K35+K40</f>
        <v>2926990000</v>
      </c>
      <c r="L4" s="258">
        <f>K4/I4*100</f>
        <v>114.67590136663426</v>
      </c>
      <c r="M4" s="38">
        <f>M5+M20+M35+M40</f>
        <v>2917114000</v>
      </c>
      <c r="N4" s="258">
        <f>M4/K4*100</f>
        <v>99.662588529513258</v>
      </c>
    </row>
    <row r="5" spans="1:19" s="14" customFormat="1" ht="25.15" customHeight="1" x14ac:dyDescent="0.2">
      <c r="A5" s="396"/>
      <c r="B5" s="397">
        <v>63</v>
      </c>
      <c r="C5" s="398"/>
      <c r="D5" s="229"/>
      <c r="E5" s="228" t="s">
        <v>307</v>
      </c>
      <c r="F5" s="232">
        <f>F6+F8+F17</f>
        <v>1941276006.1300001</v>
      </c>
      <c r="G5" s="232">
        <f t="shared" ref="G5:I5" si="0">G6+G8+G17</f>
        <v>1892989000</v>
      </c>
      <c r="H5" s="259">
        <f t="shared" ref="H5:H24" si="1">G5/F5*100</f>
        <v>97.512615105862153</v>
      </c>
      <c r="I5" s="232">
        <f t="shared" si="0"/>
        <v>2519402000</v>
      </c>
      <c r="J5" s="258">
        <f t="shared" ref="J5:J42" si="2">I5/G5*100</f>
        <v>133.09121183482841</v>
      </c>
      <c r="K5" s="232">
        <f t="shared" ref="K5" si="3">K6+K8+K17</f>
        <v>2894390000</v>
      </c>
      <c r="L5" s="259">
        <f t="shared" ref="L5:L48" si="4">K5/I5*100</f>
        <v>114.88400818924491</v>
      </c>
      <c r="M5" s="232">
        <f t="shared" ref="M5" si="5">M6+M8+M17</f>
        <v>2884514000</v>
      </c>
      <c r="N5" s="259">
        <f t="shared" ref="N5:N42" si="6">M5/K5*100</f>
        <v>99.658788207532496</v>
      </c>
      <c r="O5" s="230"/>
      <c r="P5" s="230"/>
      <c r="Q5" s="230"/>
      <c r="R5" s="226"/>
    </row>
    <row r="6" spans="1:19" s="14" customFormat="1" ht="13.5" hidden="1" customHeight="1" x14ac:dyDescent="0.2">
      <c r="A6" s="396"/>
      <c r="B6" s="398"/>
      <c r="C6" s="235">
        <v>632</v>
      </c>
      <c r="D6" s="229"/>
      <c r="E6" s="234" t="s">
        <v>262</v>
      </c>
      <c r="F6" s="232">
        <f>F7</f>
        <v>0</v>
      </c>
      <c r="G6" s="232">
        <f>G7</f>
        <v>0</v>
      </c>
      <c r="H6" s="259" t="e">
        <f t="shared" si="1"/>
        <v>#DIV/0!</v>
      </c>
      <c r="I6" s="232">
        <f>I7</f>
        <v>0</v>
      </c>
      <c r="J6" s="258" t="e">
        <f t="shared" si="2"/>
        <v>#DIV/0!</v>
      </c>
      <c r="K6" s="232">
        <f>K7</f>
        <v>0</v>
      </c>
      <c r="L6" s="259" t="e">
        <f t="shared" si="4"/>
        <v>#DIV/0!</v>
      </c>
      <c r="M6" s="232">
        <f>M7</f>
        <v>0</v>
      </c>
      <c r="N6" s="259" t="e">
        <f t="shared" si="6"/>
        <v>#DIV/0!</v>
      </c>
      <c r="O6" s="230"/>
      <c r="P6" s="230"/>
      <c r="Q6" s="230"/>
      <c r="R6" s="226"/>
    </row>
    <row r="7" spans="1:19" s="14" customFormat="1" ht="13.5" hidden="1" customHeight="1" x14ac:dyDescent="0.2">
      <c r="A7" s="396"/>
      <c r="B7" s="398"/>
      <c r="C7" s="235"/>
      <c r="D7" s="229"/>
      <c r="E7" s="231" t="s">
        <v>262</v>
      </c>
      <c r="F7" s="180"/>
      <c r="G7" s="180">
        <v>0</v>
      </c>
      <c r="H7" s="260" t="e">
        <f t="shared" si="1"/>
        <v>#DIV/0!</v>
      </c>
      <c r="I7" s="180">
        <v>0</v>
      </c>
      <c r="J7" s="258" t="e">
        <f t="shared" si="2"/>
        <v>#DIV/0!</v>
      </c>
      <c r="K7" s="180">
        <v>0</v>
      </c>
      <c r="L7" s="260" t="e">
        <f t="shared" si="4"/>
        <v>#DIV/0!</v>
      </c>
      <c r="M7" s="180">
        <v>0</v>
      </c>
      <c r="N7" s="260" t="e">
        <f t="shared" si="6"/>
        <v>#DIV/0!</v>
      </c>
      <c r="O7" s="230"/>
      <c r="P7" s="230"/>
      <c r="Q7" s="230"/>
      <c r="R7" s="226"/>
    </row>
    <row r="8" spans="1:19" s="79" customFormat="1" ht="13.5" customHeight="1" x14ac:dyDescent="0.2">
      <c r="A8" s="340"/>
      <c r="B8" s="338"/>
      <c r="C8" s="338">
        <v>633</v>
      </c>
      <c r="D8" s="333"/>
      <c r="E8" s="334" t="s">
        <v>299</v>
      </c>
      <c r="F8" s="335">
        <f>F9+F13</f>
        <v>1888365296</v>
      </c>
      <c r="G8" s="335">
        <f>G9+G13</f>
        <v>1859986000</v>
      </c>
      <c r="H8" s="196">
        <f t="shared" si="1"/>
        <v>98.497150098017912</v>
      </c>
      <c r="I8" s="335">
        <f>I9+I13</f>
        <v>2059269000</v>
      </c>
      <c r="J8" s="80">
        <f t="shared" si="2"/>
        <v>110.71422042961613</v>
      </c>
      <c r="K8" s="343">
        <f>K9+K13</f>
        <v>2203990000</v>
      </c>
      <c r="L8" s="344">
        <f t="shared" si="4"/>
        <v>107.02778510238342</v>
      </c>
      <c r="M8" s="343">
        <f>M9+M13</f>
        <v>2123515000</v>
      </c>
      <c r="N8" s="344">
        <f t="shared" si="6"/>
        <v>96.348667643682589</v>
      </c>
      <c r="O8" s="233"/>
      <c r="P8" s="233"/>
      <c r="Q8" s="233"/>
      <c r="R8" s="336"/>
    </row>
    <row r="9" spans="1:19" s="79" customFormat="1" ht="13.5" hidden="1" customHeight="1" x14ac:dyDescent="0.2">
      <c r="A9" s="340"/>
      <c r="B9" s="338"/>
      <c r="C9" s="338"/>
      <c r="D9" s="333">
        <v>6331</v>
      </c>
      <c r="E9" s="334" t="s">
        <v>300</v>
      </c>
      <c r="F9" s="335">
        <f>SUM(F10:F12)</f>
        <v>0</v>
      </c>
      <c r="G9" s="335">
        <f>SUM(G10:G12)</f>
        <v>12605000</v>
      </c>
      <c r="H9" s="196" t="s">
        <v>297</v>
      </c>
      <c r="I9" s="335">
        <f>SUM(I10:I12)</f>
        <v>225000</v>
      </c>
      <c r="J9" s="80">
        <f t="shared" si="2"/>
        <v>1.7850059500198336</v>
      </c>
      <c r="K9" s="343">
        <f>SUM(K10:K12)</f>
        <v>500000</v>
      </c>
      <c r="L9" s="344">
        <f t="shared" si="4"/>
        <v>222.22222222222223</v>
      </c>
      <c r="M9" s="343">
        <f>SUM(M10:M12)</f>
        <v>600000</v>
      </c>
      <c r="N9" s="344">
        <f t="shared" si="6"/>
        <v>120</v>
      </c>
      <c r="O9" s="233"/>
      <c r="P9" s="233"/>
      <c r="Q9" s="233"/>
      <c r="R9" s="336"/>
    </row>
    <row r="10" spans="1:19" s="337" customFormat="1" ht="13.5" hidden="1" customHeight="1" x14ac:dyDescent="0.2">
      <c r="A10" s="340"/>
      <c r="B10" s="338"/>
      <c r="C10" s="338"/>
      <c r="D10" s="333"/>
      <c r="E10" s="334" t="s">
        <v>281</v>
      </c>
      <c r="F10" s="335"/>
      <c r="G10" s="335">
        <v>12600000</v>
      </c>
      <c r="H10" s="196" t="s">
        <v>297</v>
      </c>
      <c r="I10" s="335"/>
      <c r="J10" s="80">
        <f t="shared" si="2"/>
        <v>0</v>
      </c>
      <c r="K10" s="343"/>
      <c r="L10" s="344" t="s">
        <v>297</v>
      </c>
      <c r="M10" s="343"/>
      <c r="N10" s="344" t="s">
        <v>297</v>
      </c>
      <c r="O10" s="233"/>
      <c r="P10" s="233"/>
      <c r="Q10" s="233"/>
      <c r="R10" s="233"/>
    </row>
    <row r="11" spans="1:19" s="217" customFormat="1" ht="13.5" hidden="1" customHeight="1" x14ac:dyDescent="0.2">
      <c r="A11" s="340"/>
      <c r="B11" s="338"/>
      <c r="C11" s="338"/>
      <c r="D11" s="333"/>
      <c r="E11" s="334" t="s">
        <v>272</v>
      </c>
      <c r="F11" s="335"/>
      <c r="G11" s="335">
        <v>5000</v>
      </c>
      <c r="H11" s="196" t="s">
        <v>297</v>
      </c>
      <c r="I11" s="335">
        <v>225000</v>
      </c>
      <c r="J11" s="80">
        <f t="shared" si="2"/>
        <v>4500</v>
      </c>
      <c r="K11" s="343">
        <v>500000</v>
      </c>
      <c r="L11" s="344">
        <f t="shared" si="4"/>
        <v>222.22222222222223</v>
      </c>
      <c r="M11" s="343">
        <v>600000</v>
      </c>
      <c r="N11" s="344">
        <f t="shared" si="6"/>
        <v>120</v>
      </c>
      <c r="O11" s="233"/>
      <c r="P11" s="233"/>
      <c r="Q11" s="233"/>
      <c r="R11" s="246"/>
    </row>
    <row r="12" spans="1:19" s="337" customFormat="1" ht="13.5" hidden="1" customHeight="1" x14ac:dyDescent="0.2">
      <c r="A12" s="340"/>
      <c r="B12" s="338"/>
      <c r="C12" s="338"/>
      <c r="D12" s="333"/>
      <c r="E12" s="334" t="s">
        <v>273</v>
      </c>
      <c r="F12" s="335">
        <v>0</v>
      </c>
      <c r="G12" s="335">
        <v>0</v>
      </c>
      <c r="H12" s="196" t="e">
        <f t="shared" si="1"/>
        <v>#DIV/0!</v>
      </c>
      <c r="I12" s="335">
        <v>0</v>
      </c>
      <c r="J12" s="80" t="e">
        <f t="shared" si="2"/>
        <v>#DIV/0!</v>
      </c>
      <c r="K12" s="343">
        <v>0</v>
      </c>
      <c r="L12" s="344" t="e">
        <f t="shared" si="4"/>
        <v>#DIV/0!</v>
      </c>
      <c r="M12" s="343">
        <v>0</v>
      </c>
      <c r="N12" s="344" t="e">
        <f t="shared" si="6"/>
        <v>#DIV/0!</v>
      </c>
      <c r="O12" s="233"/>
      <c r="P12" s="233"/>
      <c r="Q12" s="233"/>
      <c r="R12" s="233"/>
    </row>
    <row r="13" spans="1:19" s="79" customFormat="1" ht="13.5" hidden="1" customHeight="1" x14ac:dyDescent="0.2">
      <c r="A13" s="340"/>
      <c r="B13" s="338"/>
      <c r="C13" s="338"/>
      <c r="D13" s="333">
        <v>6332</v>
      </c>
      <c r="E13" s="334" t="s">
        <v>301</v>
      </c>
      <c r="F13" s="335">
        <f>SUM(F14:F16)</f>
        <v>1888365296</v>
      </c>
      <c r="G13" s="335">
        <f>SUM(G14:G16)</f>
        <v>1847381000</v>
      </c>
      <c r="H13" s="196">
        <f t="shared" si="1"/>
        <v>97.829641537746198</v>
      </c>
      <c r="I13" s="335">
        <f>SUM(I14:I16)</f>
        <v>2059044000</v>
      </c>
      <c r="J13" s="80">
        <f t="shared" si="2"/>
        <v>111.45746329533539</v>
      </c>
      <c r="K13" s="343">
        <f>SUM(K14:K16)</f>
        <v>2203490000</v>
      </c>
      <c r="L13" s="344">
        <f t="shared" si="4"/>
        <v>107.01519734401013</v>
      </c>
      <c r="M13" s="343">
        <f>SUM(M14:M16)</f>
        <v>2122915000</v>
      </c>
      <c r="N13" s="344">
        <f t="shared" si="6"/>
        <v>96.343300854553462</v>
      </c>
      <c r="O13" s="195">
        <f>I11+I15</f>
        <v>60269000</v>
      </c>
      <c r="P13" s="233"/>
      <c r="Q13" s="233"/>
      <c r="R13" s="336"/>
    </row>
    <row r="14" spans="1:19" s="337" customFormat="1" ht="13.5" hidden="1" customHeight="1" x14ac:dyDescent="0.2">
      <c r="A14" s="340"/>
      <c r="B14" s="338"/>
      <c r="C14" s="338"/>
      <c r="D14" s="333"/>
      <c r="E14" s="334" t="s">
        <v>275</v>
      </c>
      <c r="F14" s="335">
        <v>1879065296</v>
      </c>
      <c r="G14" s="335">
        <f>1837284000+5100000</f>
        <v>1842384000</v>
      </c>
      <c r="H14" s="196">
        <f t="shared" si="1"/>
        <v>98.047896681499893</v>
      </c>
      <c r="I14" s="335">
        <v>1989000000</v>
      </c>
      <c r="J14" s="80">
        <f t="shared" si="2"/>
        <v>107.95795013417397</v>
      </c>
      <c r="K14" s="343">
        <v>1989000000</v>
      </c>
      <c r="L14" s="344">
        <f t="shared" si="4"/>
        <v>100</v>
      </c>
      <c r="M14" s="343">
        <v>1989000000</v>
      </c>
      <c r="N14" s="344">
        <f t="shared" si="6"/>
        <v>100</v>
      </c>
      <c r="O14" s="233"/>
      <c r="P14" s="233"/>
      <c r="Q14" s="195" t="s">
        <v>298</v>
      </c>
      <c r="R14" s="233"/>
    </row>
    <row r="15" spans="1:19" s="217" customFormat="1" ht="13.5" hidden="1" customHeight="1" x14ac:dyDescent="0.2">
      <c r="A15" s="340"/>
      <c r="B15" s="338"/>
      <c r="C15" s="338"/>
      <c r="D15" s="333"/>
      <c r="E15" s="334" t="s">
        <v>274</v>
      </c>
      <c r="F15" s="335">
        <v>9300000</v>
      </c>
      <c r="G15" s="335">
        <v>4997000</v>
      </c>
      <c r="H15" s="196">
        <f t="shared" si="1"/>
        <v>53.731182795698928</v>
      </c>
      <c r="I15" s="335">
        <v>60044000</v>
      </c>
      <c r="J15" s="80">
        <f t="shared" si="2"/>
        <v>1201.6009605763456</v>
      </c>
      <c r="K15" s="343">
        <v>194490000</v>
      </c>
      <c r="L15" s="344">
        <f t="shared" si="4"/>
        <v>323.9124641929252</v>
      </c>
      <c r="M15" s="343">
        <v>133915000</v>
      </c>
      <c r="N15" s="344">
        <f t="shared" si="6"/>
        <v>68.854439816957168</v>
      </c>
      <c r="O15" s="233"/>
      <c r="P15" s="233"/>
      <c r="Q15" s="195">
        <v>2017</v>
      </c>
      <c r="R15" s="246">
        <v>2018</v>
      </c>
      <c r="S15" s="217">
        <v>2019</v>
      </c>
    </row>
    <row r="16" spans="1:19" s="337" customFormat="1" ht="13.5" hidden="1" customHeight="1" x14ac:dyDescent="0.2">
      <c r="A16" s="340"/>
      <c r="B16" s="338"/>
      <c r="C16" s="338"/>
      <c r="D16" s="333"/>
      <c r="E16" s="334" t="s">
        <v>280</v>
      </c>
      <c r="F16" s="335"/>
      <c r="G16" s="335">
        <v>0</v>
      </c>
      <c r="H16" s="196" t="s">
        <v>297</v>
      </c>
      <c r="I16" s="335">
        <f>30000000-20000000</f>
        <v>10000000</v>
      </c>
      <c r="J16" s="80" t="s">
        <v>297</v>
      </c>
      <c r="K16" s="335">
        <v>20000000</v>
      </c>
      <c r="L16" s="196">
        <f t="shared" si="4"/>
        <v>200</v>
      </c>
      <c r="M16" s="335">
        <v>0</v>
      </c>
      <c r="N16" s="196" t="s">
        <v>297</v>
      </c>
      <c r="O16" s="233"/>
      <c r="P16" s="233"/>
      <c r="Q16" s="195">
        <f>I11+I15+I18+I19</f>
        <v>520402000</v>
      </c>
      <c r="R16" s="195">
        <f>K11+K15+K18+K19</f>
        <v>885390000</v>
      </c>
      <c r="S16" s="72">
        <f>M11+M15+M18+M19</f>
        <v>895514000</v>
      </c>
    </row>
    <row r="17" spans="1:18" s="79" customFormat="1" ht="13.5" customHeight="1" x14ac:dyDescent="0.2">
      <c r="A17" s="340"/>
      <c r="B17" s="338"/>
      <c r="C17" s="338">
        <v>638</v>
      </c>
      <c r="D17" s="333"/>
      <c r="E17" s="334" t="s">
        <v>302</v>
      </c>
      <c r="F17" s="335">
        <f>SUM(F18:F19)</f>
        <v>52910710.130000003</v>
      </c>
      <c r="G17" s="335">
        <f>SUM(G18:G19)</f>
        <v>33003000</v>
      </c>
      <c r="H17" s="196">
        <f t="shared" si="1"/>
        <v>62.374895212921231</v>
      </c>
      <c r="I17" s="335">
        <f>SUM(I18:I19)</f>
        <v>460133000</v>
      </c>
      <c r="J17" s="80">
        <f t="shared" si="2"/>
        <v>1394.2156773626641</v>
      </c>
      <c r="K17" s="343">
        <f>SUM(K18:K19)</f>
        <v>690400000</v>
      </c>
      <c r="L17" s="344">
        <f t="shared" si="4"/>
        <v>150.04357435784871</v>
      </c>
      <c r="M17" s="343">
        <f>SUM(M18:M19)</f>
        <v>760999000</v>
      </c>
      <c r="N17" s="344">
        <f t="shared" si="6"/>
        <v>110.22581112398611</v>
      </c>
      <c r="O17" s="233"/>
      <c r="P17" s="233"/>
      <c r="Q17" s="233"/>
      <c r="R17" s="336"/>
    </row>
    <row r="18" spans="1:18" s="217" customFormat="1" ht="13.15" hidden="1" customHeight="1" x14ac:dyDescent="0.2">
      <c r="A18" s="396"/>
      <c r="B18" s="398"/>
      <c r="C18" s="398"/>
      <c r="D18" s="229">
        <v>6381</v>
      </c>
      <c r="E18" s="231" t="s">
        <v>303</v>
      </c>
      <c r="F18" s="180"/>
      <c r="G18" s="180">
        <v>502000</v>
      </c>
      <c r="H18" s="260" t="s">
        <v>297</v>
      </c>
      <c r="I18" s="180">
        <v>1312000</v>
      </c>
      <c r="J18" s="258">
        <f t="shared" si="2"/>
        <v>261.35458167330677</v>
      </c>
      <c r="K18" s="180">
        <v>400000</v>
      </c>
      <c r="L18" s="260">
        <f t="shared" si="4"/>
        <v>30.487804878048781</v>
      </c>
      <c r="M18" s="180">
        <v>575000</v>
      </c>
      <c r="N18" s="260">
        <f t="shared" si="6"/>
        <v>143.75</v>
      </c>
      <c r="O18" s="233"/>
      <c r="P18" s="233"/>
      <c r="Q18" s="233"/>
      <c r="R18" s="249"/>
    </row>
    <row r="19" spans="1:18" s="217" customFormat="1" ht="13.5" hidden="1" customHeight="1" x14ac:dyDescent="0.2">
      <c r="A19" s="396"/>
      <c r="B19" s="398"/>
      <c r="C19" s="398"/>
      <c r="D19" s="229">
        <v>6382</v>
      </c>
      <c r="E19" s="231" t="s">
        <v>304</v>
      </c>
      <c r="F19" s="262">
        <v>52910710.130000003</v>
      </c>
      <c r="G19" s="180">
        <v>32501000</v>
      </c>
      <c r="H19" s="260">
        <f t="shared" si="1"/>
        <v>61.426126998004818</v>
      </c>
      <c r="I19" s="180">
        <v>458821000</v>
      </c>
      <c r="J19" s="258">
        <f t="shared" si="2"/>
        <v>1411.7134857389003</v>
      </c>
      <c r="K19" s="180">
        <v>690000000</v>
      </c>
      <c r="L19" s="260">
        <f t="shared" si="4"/>
        <v>150.38544443257828</v>
      </c>
      <c r="M19" s="180">
        <v>760424000</v>
      </c>
      <c r="N19" s="260">
        <f t="shared" si="6"/>
        <v>110.2063768115942</v>
      </c>
      <c r="O19" s="233"/>
      <c r="P19" s="233"/>
      <c r="Q19" s="233"/>
      <c r="R19" s="246"/>
    </row>
    <row r="20" spans="1:18" s="14" customFormat="1" ht="13.5" customHeight="1" x14ac:dyDescent="0.2">
      <c r="A20" s="396"/>
      <c r="B20" s="235">
        <v>64</v>
      </c>
      <c r="C20" s="398"/>
      <c r="D20" s="229"/>
      <c r="E20" s="235" t="s">
        <v>34</v>
      </c>
      <c r="F20" s="232">
        <f>F21+F27+F33</f>
        <v>65737081.359999999</v>
      </c>
      <c r="G20" s="232">
        <f>G21+G27+G33</f>
        <v>45600000</v>
      </c>
      <c r="H20" s="259">
        <f t="shared" si="1"/>
        <v>69.367241527316864</v>
      </c>
      <c r="I20" s="232">
        <f>I21+I27+I33</f>
        <v>18500000</v>
      </c>
      <c r="J20" s="258">
        <f t="shared" si="2"/>
        <v>40.570175438596493</v>
      </c>
      <c r="K20" s="232">
        <f>K21+K27+K33</f>
        <v>18100000</v>
      </c>
      <c r="L20" s="259">
        <f t="shared" si="4"/>
        <v>97.837837837837839</v>
      </c>
      <c r="M20" s="232">
        <f>M21+M27+M33</f>
        <v>18800000</v>
      </c>
      <c r="N20" s="259">
        <f t="shared" si="6"/>
        <v>103.86740331491713</v>
      </c>
      <c r="O20" s="230"/>
      <c r="P20" s="230"/>
      <c r="Q20" s="230"/>
      <c r="R20" s="226"/>
    </row>
    <row r="21" spans="1:18" s="79" customFormat="1" ht="13.5" customHeight="1" x14ac:dyDescent="0.2">
      <c r="A21" s="340"/>
      <c r="B21" s="338"/>
      <c r="C21" s="338">
        <v>641</v>
      </c>
      <c r="D21" s="333"/>
      <c r="E21" s="338" t="s">
        <v>35</v>
      </c>
      <c r="F21" s="335">
        <f>SUM(F22:F26)</f>
        <v>44243858.649999999</v>
      </c>
      <c r="G21" s="335">
        <f>SUM(G22:G26)</f>
        <v>22000000</v>
      </c>
      <c r="H21" s="196">
        <f t="shared" si="1"/>
        <v>49.724415255087614</v>
      </c>
      <c r="I21" s="335">
        <f>SUM(I22:I26)</f>
        <v>1800000</v>
      </c>
      <c r="J21" s="80">
        <f t="shared" si="2"/>
        <v>8.1818181818181817</v>
      </c>
      <c r="K21" s="343">
        <f>SUM(K22:K26)</f>
        <v>1300000</v>
      </c>
      <c r="L21" s="344">
        <f t="shared" si="4"/>
        <v>72.222222222222214</v>
      </c>
      <c r="M21" s="343">
        <f>SUM(M22:M26)</f>
        <v>2000000</v>
      </c>
      <c r="N21" s="344">
        <f t="shared" si="6"/>
        <v>153.84615384615387</v>
      </c>
      <c r="O21" s="233"/>
      <c r="P21" s="233"/>
      <c r="Q21" s="233"/>
      <c r="R21" s="336"/>
    </row>
    <row r="22" spans="1:18" s="14" customFormat="1" ht="13.5" hidden="1" customHeight="1" x14ac:dyDescent="0.2">
      <c r="A22" s="396"/>
      <c r="B22" s="398"/>
      <c r="C22" s="398"/>
      <c r="D22" s="229">
        <v>6413</v>
      </c>
      <c r="E22" s="227" t="s">
        <v>61</v>
      </c>
      <c r="F22" s="180">
        <v>1042308.52</v>
      </c>
      <c r="G22" s="180">
        <v>1250000</v>
      </c>
      <c r="H22" s="260">
        <f t="shared" si="1"/>
        <v>119.9261040291602</v>
      </c>
      <c r="I22" s="180">
        <v>1300000</v>
      </c>
      <c r="J22" s="258">
        <f t="shared" si="2"/>
        <v>104</v>
      </c>
      <c r="K22" s="343">
        <v>1300000</v>
      </c>
      <c r="L22" s="344">
        <f t="shared" si="4"/>
        <v>100</v>
      </c>
      <c r="M22" s="343">
        <v>2000000</v>
      </c>
      <c r="N22" s="344">
        <f t="shared" si="6"/>
        <v>153.84615384615387</v>
      </c>
      <c r="O22" s="230"/>
      <c r="P22" s="230"/>
      <c r="Q22" s="230"/>
    </row>
    <row r="23" spans="1:18" s="14" customFormat="1" ht="13.5" hidden="1" customHeight="1" x14ac:dyDescent="0.2">
      <c r="A23" s="396"/>
      <c r="B23" s="398"/>
      <c r="C23" s="398"/>
      <c r="D23" s="229">
        <v>6414</v>
      </c>
      <c r="E23" s="227" t="s">
        <v>62</v>
      </c>
      <c r="F23" s="180">
        <v>316938.68</v>
      </c>
      <c r="G23" s="180">
        <v>0</v>
      </c>
      <c r="H23" s="260">
        <f t="shared" si="1"/>
        <v>0</v>
      </c>
      <c r="I23" s="180">
        <v>0</v>
      </c>
      <c r="J23" s="258" t="s">
        <v>297</v>
      </c>
      <c r="K23" s="343">
        <v>0</v>
      </c>
      <c r="L23" s="344" t="s">
        <v>297</v>
      </c>
      <c r="M23" s="343"/>
      <c r="N23" s="344" t="s">
        <v>297</v>
      </c>
      <c r="O23" s="230"/>
      <c r="P23" s="230"/>
      <c r="Q23" s="230"/>
    </row>
    <row r="24" spans="1:18" s="14" customFormat="1" ht="13.5" hidden="1" customHeight="1" x14ac:dyDescent="0.2">
      <c r="A24" s="396"/>
      <c r="B24" s="396"/>
      <c r="C24" s="396"/>
      <c r="D24" s="263">
        <v>6415</v>
      </c>
      <c r="E24" s="218" t="s">
        <v>305</v>
      </c>
      <c r="F24" s="77">
        <v>41373701.869999997</v>
      </c>
      <c r="G24" s="180">
        <v>20000000</v>
      </c>
      <c r="H24" s="260">
        <f t="shared" si="1"/>
        <v>48.339885231545999</v>
      </c>
      <c r="I24" s="180"/>
      <c r="J24" s="259">
        <f t="shared" si="2"/>
        <v>0</v>
      </c>
      <c r="K24" s="343"/>
      <c r="L24" s="344" t="s">
        <v>297</v>
      </c>
      <c r="M24" s="343"/>
      <c r="N24" s="345" t="s">
        <v>297</v>
      </c>
    </row>
    <row r="25" spans="1:18" s="14" customFormat="1" ht="13.5" hidden="1" customHeight="1" x14ac:dyDescent="0.2">
      <c r="A25" s="396"/>
      <c r="B25" s="396"/>
      <c r="C25" s="396"/>
      <c r="D25" s="265">
        <v>6416</v>
      </c>
      <c r="E25" s="218" t="s">
        <v>63</v>
      </c>
      <c r="F25" s="77">
        <v>1070966</v>
      </c>
      <c r="G25" s="77">
        <v>500000</v>
      </c>
      <c r="H25" s="264">
        <f t="shared" ref="H25:H42" si="7">G25/F25*100</f>
        <v>46.686822924350544</v>
      </c>
      <c r="I25" s="77">
        <v>500000</v>
      </c>
      <c r="J25" s="258">
        <f t="shared" si="2"/>
        <v>100</v>
      </c>
      <c r="K25" s="346"/>
      <c r="L25" s="345">
        <f t="shared" si="4"/>
        <v>0</v>
      </c>
      <c r="M25" s="346"/>
      <c r="N25" s="345" t="s">
        <v>297</v>
      </c>
    </row>
    <row r="26" spans="1:18" s="14" customFormat="1" ht="13.5" hidden="1" customHeight="1" x14ac:dyDescent="0.2">
      <c r="A26" s="396"/>
      <c r="B26" s="396"/>
      <c r="C26" s="396"/>
      <c r="D26" s="265">
        <v>6419</v>
      </c>
      <c r="E26" s="218" t="s">
        <v>231</v>
      </c>
      <c r="F26" s="77">
        <v>439943.58</v>
      </c>
      <c r="G26" s="77">
        <v>250000</v>
      </c>
      <c r="H26" s="264">
        <f t="shared" si="7"/>
        <v>56.825468393015299</v>
      </c>
      <c r="I26" s="77"/>
      <c r="J26" s="258">
        <f t="shared" si="2"/>
        <v>0</v>
      </c>
      <c r="K26" s="346"/>
      <c r="L26" s="345" t="s">
        <v>297</v>
      </c>
      <c r="M26" s="346"/>
      <c r="N26" s="345" t="s">
        <v>297</v>
      </c>
    </row>
    <row r="27" spans="1:18" s="79" customFormat="1" ht="13.5" customHeight="1" x14ac:dyDescent="0.2">
      <c r="A27" s="340"/>
      <c r="B27" s="340"/>
      <c r="C27" s="340">
        <v>642</v>
      </c>
      <c r="D27" s="339"/>
      <c r="E27" s="340" t="s">
        <v>38</v>
      </c>
      <c r="F27" s="341">
        <f>SUM(F28:F28)</f>
        <v>21493222.709999997</v>
      </c>
      <c r="G27" s="341">
        <f>SUM(G28:G28)</f>
        <v>23600000</v>
      </c>
      <c r="H27" s="80">
        <f t="shared" si="7"/>
        <v>109.802053970342</v>
      </c>
      <c r="I27" s="341">
        <f>SUM(I28:I28)</f>
        <v>16700000</v>
      </c>
      <c r="J27" s="80">
        <f t="shared" si="2"/>
        <v>70.762711864406782</v>
      </c>
      <c r="K27" s="346">
        <f>SUM(K28:K28)</f>
        <v>16800000</v>
      </c>
      <c r="L27" s="347">
        <f t="shared" si="4"/>
        <v>100.59880239520957</v>
      </c>
      <c r="M27" s="346">
        <f>SUM(M28:M28)</f>
        <v>16800000</v>
      </c>
      <c r="N27" s="347">
        <f t="shared" si="6"/>
        <v>100</v>
      </c>
    </row>
    <row r="28" spans="1:18" s="14" customFormat="1" ht="13.5" hidden="1" customHeight="1" x14ac:dyDescent="0.2">
      <c r="A28" s="396"/>
      <c r="B28" s="396"/>
      <c r="C28" s="396"/>
      <c r="D28" s="265">
        <v>6424</v>
      </c>
      <c r="E28" s="267" t="s">
        <v>64</v>
      </c>
      <c r="F28" s="207">
        <f>SUM(F29:F32)</f>
        <v>21493222.709999997</v>
      </c>
      <c r="G28" s="207">
        <f>SUM(G29:G32)</f>
        <v>23600000</v>
      </c>
      <c r="H28" s="113">
        <f t="shared" si="7"/>
        <v>109.802053970342</v>
      </c>
      <c r="I28" s="207">
        <f>SUM(I29:I32)</f>
        <v>16700000</v>
      </c>
      <c r="J28" s="258">
        <f t="shared" si="2"/>
        <v>70.762711864406782</v>
      </c>
      <c r="K28" s="207">
        <f>SUM(K29:K32)</f>
        <v>16800000</v>
      </c>
      <c r="L28" s="113">
        <f t="shared" si="4"/>
        <v>100.59880239520957</v>
      </c>
      <c r="M28" s="207">
        <f>SUM(M29:M32)</f>
        <v>16800000</v>
      </c>
      <c r="N28" s="113">
        <f t="shared" si="6"/>
        <v>100</v>
      </c>
    </row>
    <row r="29" spans="1:18" s="14" customFormat="1" ht="13.5" hidden="1" customHeight="1" x14ac:dyDescent="0.2">
      <c r="A29" s="396"/>
      <c r="B29" s="396"/>
      <c r="C29" s="396"/>
      <c r="D29" s="265"/>
      <c r="E29" s="227" t="s">
        <v>249</v>
      </c>
      <c r="F29" s="77">
        <v>17542922.23</v>
      </c>
      <c r="G29" s="77">
        <v>20300000</v>
      </c>
      <c r="H29" s="264">
        <f t="shared" si="7"/>
        <v>115.71618305008013</v>
      </c>
      <c r="I29" s="77">
        <v>13500000</v>
      </c>
      <c r="J29" s="258">
        <f t="shared" si="2"/>
        <v>66.502463054187189</v>
      </c>
      <c r="K29" s="77">
        <v>13600000</v>
      </c>
      <c r="L29" s="264">
        <f t="shared" si="4"/>
        <v>100.74074074074073</v>
      </c>
      <c r="M29" s="77">
        <v>13100000</v>
      </c>
      <c r="N29" s="264">
        <f t="shared" si="6"/>
        <v>96.32352941176471</v>
      </c>
    </row>
    <row r="30" spans="1:18" s="14" customFormat="1" ht="13.5" hidden="1" customHeight="1" x14ac:dyDescent="0.2">
      <c r="A30" s="396"/>
      <c r="B30" s="396"/>
      <c r="C30" s="396"/>
      <c r="D30" s="265"/>
      <c r="E30" s="227" t="s">
        <v>248</v>
      </c>
      <c r="F30" s="77">
        <v>656308.86</v>
      </c>
      <c r="G30" s="180">
        <v>800000</v>
      </c>
      <c r="H30" s="264">
        <f t="shared" si="7"/>
        <v>121.89382907309829</v>
      </c>
      <c r="I30" s="180">
        <v>700000</v>
      </c>
      <c r="J30" s="258">
        <f t="shared" si="2"/>
        <v>87.5</v>
      </c>
      <c r="K30" s="180">
        <v>700000</v>
      </c>
      <c r="L30" s="264">
        <f t="shared" si="4"/>
        <v>100</v>
      </c>
      <c r="M30" s="180">
        <v>700000</v>
      </c>
      <c r="N30" s="264">
        <f t="shared" si="6"/>
        <v>100</v>
      </c>
    </row>
    <row r="31" spans="1:18" s="14" customFormat="1" ht="13.5" hidden="1" customHeight="1" x14ac:dyDescent="0.2">
      <c r="A31" s="396"/>
      <c r="B31" s="396"/>
      <c r="C31" s="396"/>
      <c r="D31" s="265"/>
      <c r="E31" s="218" t="s">
        <v>65</v>
      </c>
      <c r="F31" s="77">
        <v>3293913.81</v>
      </c>
      <c r="G31" s="77">
        <v>2500000</v>
      </c>
      <c r="H31" s="264">
        <f t="shared" si="7"/>
        <v>75.897553615709214</v>
      </c>
      <c r="I31" s="77">
        <v>2500000</v>
      </c>
      <c r="J31" s="258">
        <f t="shared" si="2"/>
        <v>100</v>
      </c>
      <c r="K31" s="77">
        <v>2500000</v>
      </c>
      <c r="L31" s="264">
        <f t="shared" si="4"/>
        <v>100</v>
      </c>
      <c r="M31" s="77">
        <v>3000000</v>
      </c>
      <c r="N31" s="264">
        <f t="shared" si="6"/>
        <v>120</v>
      </c>
    </row>
    <row r="32" spans="1:18" s="14" customFormat="1" ht="27" hidden="1" customHeight="1" x14ac:dyDescent="0.2">
      <c r="A32" s="396"/>
      <c r="B32" s="396"/>
      <c r="C32" s="396"/>
      <c r="D32" s="265"/>
      <c r="E32" s="218" t="s">
        <v>236</v>
      </c>
      <c r="F32" s="77">
        <v>77.81</v>
      </c>
      <c r="G32" s="77">
        <v>0</v>
      </c>
      <c r="H32" s="264">
        <f t="shared" si="7"/>
        <v>0</v>
      </c>
      <c r="I32" s="77">
        <v>0</v>
      </c>
      <c r="J32" s="258" t="s">
        <v>297</v>
      </c>
      <c r="K32" s="77">
        <v>0</v>
      </c>
      <c r="L32" s="264" t="s">
        <v>297</v>
      </c>
      <c r="M32" s="77">
        <v>0</v>
      </c>
      <c r="N32" s="264" t="s">
        <v>297</v>
      </c>
      <c r="O32" s="17"/>
    </row>
    <row r="33" spans="1:17" s="67" customFormat="1" ht="27" hidden="1" customHeight="1" x14ac:dyDescent="0.2">
      <c r="A33" s="266"/>
      <c r="B33" s="266"/>
      <c r="C33" s="266">
        <v>643</v>
      </c>
      <c r="D33" s="268"/>
      <c r="E33" s="261" t="s">
        <v>250</v>
      </c>
      <c r="F33" s="207">
        <f>F34</f>
        <v>0</v>
      </c>
      <c r="G33" s="207">
        <f>G34</f>
        <v>0</v>
      </c>
      <c r="H33" s="264" t="e">
        <f t="shared" si="7"/>
        <v>#DIV/0!</v>
      </c>
      <c r="I33" s="207">
        <f>I34</f>
        <v>0</v>
      </c>
      <c r="J33" s="258" t="e">
        <f t="shared" si="2"/>
        <v>#DIV/0!</v>
      </c>
      <c r="K33" s="207">
        <f>K34</f>
        <v>0</v>
      </c>
      <c r="L33" s="264" t="e">
        <f t="shared" si="4"/>
        <v>#DIV/0!</v>
      </c>
      <c r="M33" s="207">
        <f>M34</f>
        <v>0</v>
      </c>
      <c r="N33" s="264" t="e">
        <f t="shared" si="6"/>
        <v>#DIV/0!</v>
      </c>
      <c r="O33" s="205"/>
    </row>
    <row r="34" spans="1:17" s="14" customFormat="1" ht="27" hidden="1" customHeight="1" x14ac:dyDescent="0.2">
      <c r="A34" s="396"/>
      <c r="B34" s="396"/>
      <c r="C34" s="396"/>
      <c r="D34" s="265">
        <v>6436</v>
      </c>
      <c r="E34" s="218" t="s">
        <v>251</v>
      </c>
      <c r="F34" s="77">
        <v>0</v>
      </c>
      <c r="G34" s="77"/>
      <c r="H34" s="264" t="e">
        <f t="shared" si="7"/>
        <v>#DIV/0!</v>
      </c>
      <c r="I34" s="77"/>
      <c r="J34" s="258" t="e">
        <f t="shared" si="2"/>
        <v>#DIV/0!</v>
      </c>
      <c r="K34" s="77"/>
      <c r="L34" s="264" t="e">
        <f t="shared" si="4"/>
        <v>#DIV/0!</v>
      </c>
      <c r="M34" s="77"/>
      <c r="N34" s="264" t="e">
        <f t="shared" si="6"/>
        <v>#DIV/0!</v>
      </c>
      <c r="O34" s="17"/>
    </row>
    <row r="35" spans="1:17" s="14" customFormat="1" ht="25.5" customHeight="1" x14ac:dyDescent="0.2">
      <c r="A35" s="396"/>
      <c r="B35" s="399">
        <v>65</v>
      </c>
      <c r="C35" s="396"/>
      <c r="D35" s="265"/>
      <c r="E35" s="266" t="s">
        <v>210</v>
      </c>
      <c r="F35" s="207">
        <f t="shared" ref="F35:M36" si="8">F36</f>
        <v>11170776.359999999</v>
      </c>
      <c r="G35" s="207">
        <f t="shared" si="8"/>
        <v>15190000</v>
      </c>
      <c r="H35" s="113">
        <f t="shared" si="7"/>
        <v>135.97980579390995</v>
      </c>
      <c r="I35" s="207">
        <f t="shared" si="8"/>
        <v>13300000</v>
      </c>
      <c r="J35" s="258">
        <f t="shared" si="2"/>
        <v>87.557603686635943</v>
      </c>
      <c r="K35" s="207">
        <f t="shared" si="8"/>
        <v>13300000</v>
      </c>
      <c r="L35" s="113">
        <f t="shared" si="4"/>
        <v>100</v>
      </c>
      <c r="M35" s="207">
        <f t="shared" si="8"/>
        <v>12600000</v>
      </c>
      <c r="N35" s="113">
        <f t="shared" si="6"/>
        <v>94.73684210526315</v>
      </c>
    </row>
    <row r="36" spans="1:17" s="79" customFormat="1" ht="13.5" customHeight="1" x14ac:dyDescent="0.2">
      <c r="A36" s="340"/>
      <c r="B36" s="340"/>
      <c r="C36" s="340">
        <v>652</v>
      </c>
      <c r="D36" s="339"/>
      <c r="E36" s="340" t="s">
        <v>39</v>
      </c>
      <c r="F36" s="341">
        <f t="shared" si="8"/>
        <v>11170776.359999999</v>
      </c>
      <c r="G36" s="341">
        <f t="shared" si="8"/>
        <v>15190000</v>
      </c>
      <c r="H36" s="115">
        <f t="shared" si="7"/>
        <v>135.97980579390995</v>
      </c>
      <c r="I36" s="341">
        <f t="shared" si="8"/>
        <v>13300000</v>
      </c>
      <c r="J36" s="80">
        <f t="shared" si="2"/>
        <v>87.557603686635943</v>
      </c>
      <c r="K36" s="346">
        <f t="shared" si="8"/>
        <v>13300000</v>
      </c>
      <c r="L36" s="345">
        <f t="shared" si="4"/>
        <v>100</v>
      </c>
      <c r="M36" s="346">
        <f t="shared" si="8"/>
        <v>12600000</v>
      </c>
      <c r="N36" s="345">
        <f t="shared" si="6"/>
        <v>94.73684210526315</v>
      </c>
    </row>
    <row r="37" spans="1:17" s="14" customFormat="1" ht="13.5" hidden="1" customHeight="1" x14ac:dyDescent="0.2">
      <c r="A37" s="400"/>
      <c r="B37" s="401"/>
      <c r="C37" s="400"/>
      <c r="D37" s="40">
        <v>6526</v>
      </c>
      <c r="E37" s="42" t="s">
        <v>40</v>
      </c>
      <c r="F37" s="127">
        <f>F38+F39</f>
        <v>11170776.359999999</v>
      </c>
      <c r="G37" s="207">
        <f>G38+G39</f>
        <v>15190000</v>
      </c>
      <c r="H37" s="112">
        <f t="shared" si="7"/>
        <v>135.97980579390995</v>
      </c>
      <c r="I37" s="207">
        <f>I38+I39</f>
        <v>13300000</v>
      </c>
      <c r="J37" s="73">
        <f t="shared" si="2"/>
        <v>87.557603686635943</v>
      </c>
      <c r="K37" s="207">
        <f>K38+K39</f>
        <v>13300000</v>
      </c>
      <c r="L37" s="112">
        <f t="shared" si="4"/>
        <v>100</v>
      </c>
      <c r="M37" s="207">
        <f>M38+M39</f>
        <v>12600000</v>
      </c>
      <c r="N37" s="112">
        <f t="shared" si="6"/>
        <v>94.73684210526315</v>
      </c>
    </row>
    <row r="38" spans="1:17" s="14" customFormat="1" ht="13.5" hidden="1" customHeight="1" x14ac:dyDescent="0.2">
      <c r="A38" s="400"/>
      <c r="B38" s="400"/>
      <c r="C38" s="400"/>
      <c r="D38" s="40"/>
      <c r="E38" s="42" t="s">
        <v>66</v>
      </c>
      <c r="F38" s="77">
        <v>4994538.9800000004</v>
      </c>
      <c r="G38" s="77">
        <v>8500000</v>
      </c>
      <c r="H38" s="114">
        <f t="shared" si="7"/>
        <v>170.18587769636346</v>
      </c>
      <c r="I38" s="77">
        <v>7000000</v>
      </c>
      <c r="J38" s="73">
        <f t="shared" si="2"/>
        <v>82.35294117647058</v>
      </c>
      <c r="K38" s="77">
        <v>7000000</v>
      </c>
      <c r="L38" s="114">
        <f t="shared" si="4"/>
        <v>100</v>
      </c>
      <c r="M38" s="77">
        <v>7000000</v>
      </c>
      <c r="N38" s="114">
        <f t="shared" si="6"/>
        <v>100</v>
      </c>
    </row>
    <row r="39" spans="1:17" s="14" customFormat="1" ht="13.5" hidden="1" customHeight="1" x14ac:dyDescent="0.2">
      <c r="A39" s="400"/>
      <c r="B39" s="400"/>
      <c r="C39" s="400"/>
      <c r="D39" s="40"/>
      <c r="E39" s="42" t="s">
        <v>67</v>
      </c>
      <c r="F39" s="180">
        <v>6176237.3799999999</v>
      </c>
      <c r="G39" s="180">
        <v>6690000</v>
      </c>
      <c r="H39" s="114">
        <f t="shared" si="7"/>
        <v>108.31837554792946</v>
      </c>
      <c r="I39" s="180">
        <v>6300000</v>
      </c>
      <c r="J39" s="73">
        <f t="shared" si="2"/>
        <v>94.170403587443957</v>
      </c>
      <c r="K39" s="180">
        <v>6300000</v>
      </c>
      <c r="L39" s="114">
        <f t="shared" si="4"/>
        <v>100</v>
      </c>
      <c r="M39" s="180">
        <v>5600000</v>
      </c>
      <c r="N39" s="114">
        <f t="shared" si="6"/>
        <v>88.888888888888886</v>
      </c>
      <c r="O39" s="17"/>
      <c r="P39" s="17"/>
      <c r="Q39" s="17"/>
    </row>
    <row r="40" spans="1:17" s="14" customFormat="1" ht="25.15" customHeight="1" x14ac:dyDescent="0.2">
      <c r="A40" s="400"/>
      <c r="B40" s="402">
        <v>66</v>
      </c>
      <c r="C40" s="400"/>
      <c r="D40" s="40"/>
      <c r="E40" s="39" t="s">
        <v>212</v>
      </c>
      <c r="F40" s="43">
        <f t="shared" ref="F40:M41" si="9">F41</f>
        <v>1131758</v>
      </c>
      <c r="G40" s="207">
        <f t="shared" si="9"/>
        <v>1200000</v>
      </c>
      <c r="H40" s="112">
        <f t="shared" si="7"/>
        <v>106.02973427181431</v>
      </c>
      <c r="I40" s="207">
        <f t="shared" si="9"/>
        <v>1200000</v>
      </c>
      <c r="J40" s="73">
        <f t="shared" si="2"/>
        <v>100</v>
      </c>
      <c r="K40" s="207">
        <f t="shared" si="9"/>
        <v>1200000</v>
      </c>
      <c r="L40" s="112">
        <f t="shared" si="4"/>
        <v>100</v>
      </c>
      <c r="M40" s="207">
        <f t="shared" si="9"/>
        <v>1200000</v>
      </c>
      <c r="N40" s="112">
        <f t="shared" si="6"/>
        <v>100</v>
      </c>
    </row>
    <row r="41" spans="1:17" s="79" customFormat="1" ht="13.5" customHeight="1" x14ac:dyDescent="0.2">
      <c r="A41" s="403"/>
      <c r="B41" s="403"/>
      <c r="C41" s="404">
        <v>661</v>
      </c>
      <c r="D41" s="78"/>
      <c r="E41" s="42" t="s">
        <v>211</v>
      </c>
      <c r="F41" s="41">
        <f>F42</f>
        <v>1131758</v>
      </c>
      <c r="G41" s="341">
        <f t="shared" si="9"/>
        <v>1200000</v>
      </c>
      <c r="H41" s="114">
        <f t="shared" si="7"/>
        <v>106.02973427181431</v>
      </c>
      <c r="I41" s="341">
        <f t="shared" si="9"/>
        <v>1200000</v>
      </c>
      <c r="J41" s="74">
        <f t="shared" si="2"/>
        <v>100</v>
      </c>
      <c r="K41" s="346">
        <f t="shared" si="9"/>
        <v>1200000</v>
      </c>
      <c r="L41" s="345">
        <f t="shared" si="4"/>
        <v>100</v>
      </c>
      <c r="M41" s="346">
        <f t="shared" si="9"/>
        <v>1200000</v>
      </c>
      <c r="N41" s="345">
        <f t="shared" si="6"/>
        <v>100</v>
      </c>
    </row>
    <row r="42" spans="1:17" s="14" customFormat="1" ht="13.5" hidden="1" customHeight="1" x14ac:dyDescent="0.2">
      <c r="A42" s="400"/>
      <c r="B42" s="400"/>
      <c r="C42" s="400"/>
      <c r="D42" s="40">
        <v>6615</v>
      </c>
      <c r="E42" s="42" t="s">
        <v>205</v>
      </c>
      <c r="F42" s="77">
        <v>1131758</v>
      </c>
      <c r="G42" s="77">
        <v>1200000</v>
      </c>
      <c r="H42" s="114">
        <f t="shared" si="7"/>
        <v>106.02973427181431</v>
      </c>
      <c r="I42" s="77">
        <v>1200000</v>
      </c>
      <c r="J42" s="73">
        <f t="shared" si="2"/>
        <v>100</v>
      </c>
      <c r="K42" s="77">
        <v>1200000</v>
      </c>
      <c r="L42" s="114">
        <f t="shared" si="4"/>
        <v>100</v>
      </c>
      <c r="M42" s="77">
        <v>1200000</v>
      </c>
      <c r="N42" s="114">
        <f t="shared" si="6"/>
        <v>100</v>
      </c>
    </row>
    <row r="43" spans="1:17" s="14" customFormat="1" ht="9" customHeight="1" x14ac:dyDescent="0.2">
      <c r="A43" s="400"/>
      <c r="B43" s="400"/>
      <c r="C43" s="400"/>
      <c r="D43" s="40"/>
      <c r="E43" s="42"/>
      <c r="F43" s="77"/>
      <c r="G43" s="77"/>
      <c r="H43" s="112"/>
      <c r="I43" s="77"/>
      <c r="J43" s="73"/>
      <c r="K43" s="77"/>
      <c r="L43" s="112"/>
      <c r="M43" s="77"/>
      <c r="N43" s="112"/>
    </row>
    <row r="44" spans="1:17" s="14" customFormat="1" ht="13.5" customHeight="1" x14ac:dyDescent="0.2">
      <c r="A44" s="405">
        <v>7</v>
      </c>
      <c r="B44" s="405"/>
      <c r="C44" s="405"/>
      <c r="D44" s="129"/>
      <c r="E44" s="128" t="s">
        <v>41</v>
      </c>
      <c r="F44" s="127">
        <f>F45</f>
        <v>38480</v>
      </c>
      <c r="G44" s="127">
        <f>G45</f>
        <v>10000</v>
      </c>
      <c r="H44" s="116">
        <f t="shared" ref="H44:H51" si="10">G44/F44*100</f>
        <v>25.987525987525988</v>
      </c>
      <c r="I44" s="127">
        <f>I45</f>
        <v>14000000</v>
      </c>
      <c r="J44" s="116" t="s">
        <v>297</v>
      </c>
      <c r="K44" s="127">
        <f>K45</f>
        <v>0</v>
      </c>
      <c r="L44" s="116">
        <f t="shared" si="4"/>
        <v>0</v>
      </c>
      <c r="M44" s="127">
        <f>M45</f>
        <v>0</v>
      </c>
      <c r="N44" s="116" t="s">
        <v>297</v>
      </c>
    </row>
    <row r="45" spans="1:17" s="14" customFormat="1" ht="13.5" customHeight="1" x14ac:dyDescent="0.2">
      <c r="A45" s="400"/>
      <c r="B45" s="401">
        <v>72</v>
      </c>
      <c r="C45" s="401"/>
      <c r="D45" s="130"/>
      <c r="E45" s="39" t="s">
        <v>43</v>
      </c>
      <c r="F45" s="43">
        <f t="shared" ref="F45" si="11">F46+F49+F51</f>
        <v>38480</v>
      </c>
      <c r="G45" s="43">
        <f t="shared" ref="G45:I45" si="12">G46+G49+G51</f>
        <v>10000</v>
      </c>
      <c r="H45" s="116">
        <f t="shared" si="10"/>
        <v>25.987525987525988</v>
      </c>
      <c r="I45" s="43">
        <f t="shared" si="12"/>
        <v>14000000</v>
      </c>
      <c r="J45" s="116" t="s">
        <v>297</v>
      </c>
      <c r="K45" s="43">
        <f t="shared" ref="K45" si="13">K46+K49+K51</f>
        <v>0</v>
      </c>
      <c r="L45" s="116">
        <f t="shared" si="4"/>
        <v>0</v>
      </c>
      <c r="M45" s="43">
        <f t="shared" ref="M45" si="14">M46+M49+M51</f>
        <v>0</v>
      </c>
      <c r="N45" s="116" t="s">
        <v>297</v>
      </c>
    </row>
    <row r="46" spans="1:17" s="79" customFormat="1" ht="13.5" customHeight="1" x14ac:dyDescent="0.2">
      <c r="A46" s="403"/>
      <c r="B46" s="403"/>
      <c r="C46" s="403">
        <v>721</v>
      </c>
      <c r="D46" s="78"/>
      <c r="E46" s="42" t="s">
        <v>196</v>
      </c>
      <c r="F46" s="41">
        <f>F47+F48</f>
        <v>0</v>
      </c>
      <c r="G46" s="41">
        <f>G47+G48</f>
        <v>0</v>
      </c>
      <c r="H46" s="342" t="s">
        <v>297</v>
      </c>
      <c r="I46" s="41">
        <f>I47+I48</f>
        <v>14000000</v>
      </c>
      <c r="J46" s="116" t="s">
        <v>297</v>
      </c>
      <c r="K46" s="346">
        <f>K47+K48</f>
        <v>0</v>
      </c>
      <c r="L46" s="348">
        <f t="shared" si="4"/>
        <v>0</v>
      </c>
      <c r="M46" s="346">
        <f>M47+M48</f>
        <v>0</v>
      </c>
      <c r="N46" s="348" t="s">
        <v>297</v>
      </c>
    </row>
    <row r="47" spans="1:17" s="14" customFormat="1" ht="13.5" hidden="1" customHeight="1" x14ac:dyDescent="0.2">
      <c r="A47" s="400"/>
      <c r="B47" s="401"/>
      <c r="C47" s="401"/>
      <c r="D47" s="78">
        <v>7211</v>
      </c>
      <c r="E47" s="42" t="s">
        <v>195</v>
      </c>
      <c r="F47" s="41">
        <v>0</v>
      </c>
      <c r="G47" s="41">
        <v>0</v>
      </c>
      <c r="H47" s="116" t="s">
        <v>297</v>
      </c>
      <c r="I47" s="41">
        <v>7000000</v>
      </c>
      <c r="J47" s="73" t="s">
        <v>297</v>
      </c>
      <c r="K47" s="346">
        <v>0</v>
      </c>
      <c r="L47" s="349">
        <f t="shared" si="4"/>
        <v>0</v>
      </c>
      <c r="M47" s="346">
        <v>0</v>
      </c>
      <c r="N47" s="349" t="s">
        <v>297</v>
      </c>
    </row>
    <row r="48" spans="1:17" s="14" customFormat="1" ht="13.5" hidden="1" customHeight="1" x14ac:dyDescent="0.2">
      <c r="A48" s="400"/>
      <c r="B48" s="401"/>
      <c r="C48" s="401"/>
      <c r="D48" s="78">
        <v>7212</v>
      </c>
      <c r="E48" s="42" t="s">
        <v>276</v>
      </c>
      <c r="F48" s="41">
        <v>0</v>
      </c>
      <c r="G48" s="41">
        <v>0</v>
      </c>
      <c r="H48" s="116" t="s">
        <v>297</v>
      </c>
      <c r="I48" s="41">
        <v>7000000</v>
      </c>
      <c r="J48" s="73" t="s">
        <v>297</v>
      </c>
      <c r="K48" s="346">
        <v>0</v>
      </c>
      <c r="L48" s="349">
        <f t="shared" si="4"/>
        <v>0</v>
      </c>
      <c r="M48" s="346">
        <v>0</v>
      </c>
      <c r="N48" s="349" t="s">
        <v>297</v>
      </c>
    </row>
    <row r="49" spans="1:14" s="14" customFormat="1" ht="13.5" hidden="1" customHeight="1" x14ac:dyDescent="0.2">
      <c r="A49" s="400"/>
      <c r="B49" s="401"/>
      <c r="C49" s="401">
        <v>722</v>
      </c>
      <c r="D49" s="130"/>
      <c r="E49" s="39" t="s">
        <v>232</v>
      </c>
      <c r="F49" s="43">
        <f>F50</f>
        <v>0</v>
      </c>
      <c r="G49" s="43">
        <f>G50</f>
        <v>0</v>
      </c>
      <c r="H49" s="116" t="e">
        <f t="shared" si="10"/>
        <v>#DIV/0!</v>
      </c>
      <c r="I49" s="43">
        <f>I50</f>
        <v>0</v>
      </c>
      <c r="J49" s="116" t="e">
        <f t="shared" ref="J49:J50" si="15">I49/H49*100</f>
        <v>#DIV/0!</v>
      </c>
      <c r="K49" s="350">
        <f>K50</f>
        <v>0</v>
      </c>
      <c r="L49" s="349" t="e">
        <f t="shared" ref="L49:L50" si="16">K49/J49*100</f>
        <v>#DIV/0!</v>
      </c>
      <c r="M49" s="350">
        <f>M50</f>
        <v>0</v>
      </c>
      <c r="N49" s="349" t="e">
        <f t="shared" ref="N49:N50" si="17">M49/L49*100</f>
        <v>#DIV/0!</v>
      </c>
    </row>
    <row r="50" spans="1:14" s="14" customFormat="1" ht="13.5" hidden="1" customHeight="1" x14ac:dyDescent="0.2">
      <c r="A50" s="400"/>
      <c r="B50" s="401"/>
      <c r="C50" s="401"/>
      <c r="D50" s="78">
        <v>7211</v>
      </c>
      <c r="E50" s="42" t="s">
        <v>233</v>
      </c>
      <c r="F50" s="41">
        <v>0</v>
      </c>
      <c r="G50" s="41">
        <v>0</v>
      </c>
      <c r="H50" s="116" t="e">
        <f t="shared" si="10"/>
        <v>#DIV/0!</v>
      </c>
      <c r="I50" s="41">
        <v>0</v>
      </c>
      <c r="J50" s="116" t="e">
        <f t="shared" si="15"/>
        <v>#DIV/0!</v>
      </c>
      <c r="K50" s="346">
        <v>0</v>
      </c>
      <c r="L50" s="349" t="e">
        <f t="shared" si="16"/>
        <v>#DIV/0!</v>
      </c>
      <c r="M50" s="346">
        <v>0</v>
      </c>
      <c r="N50" s="349" t="e">
        <f t="shared" si="17"/>
        <v>#DIV/0!</v>
      </c>
    </row>
    <row r="51" spans="1:14" s="79" customFormat="1" ht="13.5" customHeight="1" x14ac:dyDescent="0.2">
      <c r="A51" s="403"/>
      <c r="B51" s="403"/>
      <c r="C51" s="403">
        <v>723</v>
      </c>
      <c r="D51" s="78"/>
      <c r="E51" s="42" t="s">
        <v>234</v>
      </c>
      <c r="F51" s="41">
        <f t="shared" ref="F51" si="18">F52+F53</f>
        <v>38480</v>
      </c>
      <c r="G51" s="41">
        <f t="shared" ref="G51:I51" si="19">G52+G53</f>
        <v>10000</v>
      </c>
      <c r="H51" s="114">
        <f t="shared" si="10"/>
        <v>25.987525987525988</v>
      </c>
      <c r="I51" s="41">
        <f t="shared" si="19"/>
        <v>0</v>
      </c>
      <c r="J51" s="74">
        <f t="shared" ref="J51" si="20">I51/G51*100</f>
        <v>0</v>
      </c>
      <c r="K51" s="346">
        <f t="shared" ref="K51" si="21">K52+K53</f>
        <v>0</v>
      </c>
      <c r="L51" s="348"/>
      <c r="M51" s="346">
        <f t="shared" ref="M51" si="22">M52+M53</f>
        <v>0</v>
      </c>
      <c r="N51" s="348"/>
    </row>
    <row r="52" spans="1:14" s="14" customFormat="1" ht="13.5" hidden="1" customHeight="1" x14ac:dyDescent="0.2">
      <c r="A52" s="400"/>
      <c r="B52" s="401"/>
      <c r="C52" s="401"/>
      <c r="D52" s="78">
        <v>7231</v>
      </c>
      <c r="E52" s="42" t="s">
        <v>235</v>
      </c>
      <c r="F52" s="41">
        <v>38480</v>
      </c>
      <c r="G52" s="41">
        <v>10000</v>
      </c>
      <c r="H52" s="116"/>
      <c r="I52" s="41">
        <v>0</v>
      </c>
      <c r="J52" s="116"/>
      <c r="K52" s="41"/>
      <c r="L52" s="116"/>
      <c r="M52" s="41"/>
      <c r="N52" s="116"/>
    </row>
    <row r="53" spans="1:14" s="79" customFormat="1" ht="13.5" hidden="1" customHeight="1" x14ac:dyDescent="0.2">
      <c r="A53" s="403"/>
      <c r="B53" s="403"/>
      <c r="C53" s="403"/>
      <c r="D53" s="78">
        <v>7233</v>
      </c>
      <c r="E53" s="42" t="s">
        <v>238</v>
      </c>
      <c r="F53" s="204"/>
    </row>
    <row r="54" spans="1:14" s="1" customFormat="1" ht="13.5" customHeight="1" x14ac:dyDescent="0.2">
      <c r="A54" s="406"/>
      <c r="B54" s="406"/>
      <c r="C54" s="407"/>
      <c r="D54" s="45"/>
      <c r="E54" s="44"/>
      <c r="F54" s="2"/>
    </row>
    <row r="55" spans="1:14" s="1" customFormat="1" ht="13.5" customHeight="1" x14ac:dyDescent="0.2">
      <c r="A55" s="406"/>
      <c r="B55" s="406"/>
      <c r="C55" s="406"/>
      <c r="D55" s="46"/>
      <c r="E55" s="47"/>
      <c r="F55" s="2"/>
    </row>
    <row r="56" spans="1:14" s="1" customFormat="1" ht="13.5" customHeight="1" x14ac:dyDescent="0.2">
      <c r="A56" s="406"/>
      <c r="B56" s="406"/>
      <c r="C56" s="406"/>
      <c r="D56" s="46"/>
      <c r="E56" s="47"/>
      <c r="F56" s="2"/>
      <c r="G56" s="2"/>
      <c r="I56" s="2"/>
      <c r="K56" s="2"/>
      <c r="M56" s="2"/>
    </row>
    <row r="57" spans="1:14" s="1" customFormat="1" ht="13.5" customHeight="1" x14ac:dyDescent="0.2">
      <c r="A57" s="406"/>
      <c r="B57" s="406"/>
      <c r="C57" s="406"/>
      <c r="D57" s="46"/>
      <c r="E57" s="47"/>
      <c r="F57" s="2"/>
    </row>
    <row r="58" spans="1:14" s="1" customFormat="1" ht="13.5" customHeight="1" x14ac:dyDescent="0.2">
      <c r="A58" s="406"/>
      <c r="B58" s="406"/>
      <c r="C58" s="406"/>
      <c r="D58" s="46"/>
      <c r="E58" s="47"/>
      <c r="F58" s="2"/>
    </row>
    <row r="59" spans="1:14" s="1" customFormat="1" ht="13.5" customHeight="1" x14ac:dyDescent="0.2">
      <c r="A59" s="406"/>
      <c r="B59" s="406"/>
      <c r="C59" s="406"/>
      <c r="D59" s="46"/>
      <c r="E59" s="47"/>
      <c r="F59" s="2"/>
    </row>
    <row r="60" spans="1:14" s="1" customFormat="1" ht="13.5" customHeight="1" x14ac:dyDescent="0.2">
      <c r="A60" s="406"/>
      <c r="B60" s="406"/>
      <c r="C60" s="406"/>
      <c r="D60" s="46"/>
      <c r="E60" s="47"/>
      <c r="F60" s="2"/>
    </row>
    <row r="61" spans="1:14" s="1" customFormat="1" ht="13.5" customHeight="1" x14ac:dyDescent="0.2">
      <c r="A61" s="406"/>
      <c r="B61" s="406"/>
      <c r="C61" s="406"/>
      <c r="D61" s="46"/>
      <c r="E61" s="47"/>
      <c r="F61" s="2"/>
    </row>
    <row r="62" spans="1:14" s="1" customFormat="1" ht="13.5" customHeight="1" x14ac:dyDescent="0.2">
      <c r="A62" s="157"/>
      <c r="B62" s="157"/>
      <c r="C62" s="157"/>
      <c r="F62" s="2"/>
    </row>
    <row r="63" spans="1:14" s="1" customFormat="1" ht="13.5" customHeight="1" x14ac:dyDescent="0.2">
      <c r="A63" s="157"/>
      <c r="B63" s="157"/>
      <c r="C63" s="157"/>
      <c r="F63" s="2"/>
    </row>
    <row r="64" spans="1:14" s="1" customFormat="1" ht="13.5" customHeight="1" x14ac:dyDescent="0.2">
      <c r="A64" s="157"/>
      <c r="B64" s="157"/>
      <c r="C64" s="157"/>
      <c r="F64" s="2"/>
    </row>
    <row r="65" spans="1:6" s="1" customFormat="1" ht="13.5" customHeight="1" x14ac:dyDescent="0.2">
      <c r="A65" s="157"/>
      <c r="B65" s="157"/>
      <c r="C65" s="157"/>
      <c r="F65" s="2"/>
    </row>
    <row r="66" spans="1:6" s="1" customFormat="1" ht="13.5" customHeight="1" x14ac:dyDescent="0.2">
      <c r="A66" s="157"/>
      <c r="B66" s="157"/>
      <c r="C66" s="157"/>
      <c r="F66" s="2"/>
    </row>
    <row r="67" spans="1:6" s="1" customFormat="1" ht="13.5" customHeight="1" x14ac:dyDescent="0.2">
      <c r="A67" s="157"/>
      <c r="B67" s="157"/>
      <c r="C67" s="157"/>
      <c r="F67" s="2"/>
    </row>
    <row r="68" spans="1:6" ht="13.5" customHeight="1" x14ac:dyDescent="0.2"/>
    <row r="69" spans="1:6" ht="13.5" customHeight="1" x14ac:dyDescent="0.2"/>
    <row r="70" spans="1:6" ht="13.5" customHeight="1" x14ac:dyDescent="0.2"/>
    <row r="71" spans="1:6" ht="13.5" customHeight="1" x14ac:dyDescent="0.2"/>
    <row r="72" spans="1:6" ht="13.5" customHeight="1" x14ac:dyDescent="0.2"/>
    <row r="73" spans="1:6" ht="13.5" customHeight="1" x14ac:dyDescent="0.2"/>
    <row r="74" spans="1:6" ht="13.5" customHeight="1" x14ac:dyDescent="0.2"/>
    <row r="75" spans="1:6" ht="13.5" customHeight="1" x14ac:dyDescent="0.2"/>
    <row r="76" spans="1:6" ht="13.5" customHeight="1" x14ac:dyDescent="0.2"/>
    <row r="78" spans="1:6" ht="12.75" hidden="1" customHeight="1" x14ac:dyDescent="0.2"/>
    <row r="80" spans="1:6" ht="11.25" hidden="1" customHeight="1" x14ac:dyDescent="0.2"/>
    <row r="81" ht="24" customHeight="1" x14ac:dyDescent="0.2"/>
    <row r="82" ht="15" customHeight="1" x14ac:dyDescent="0.2"/>
    <row r="83" ht="11.25" customHeight="1" x14ac:dyDescent="0.2"/>
    <row r="84" ht="12.75" hidden="1" customHeight="1" x14ac:dyDescent="0.2"/>
    <row r="85" ht="13.5" customHeight="1" x14ac:dyDescent="0.2"/>
    <row r="86" ht="12.75" customHeight="1" x14ac:dyDescent="0.2"/>
    <row r="87" ht="12.75" customHeight="1" x14ac:dyDescent="0.2"/>
    <row r="88" ht="12.75" hidden="1" customHeight="1" x14ac:dyDescent="0.2"/>
    <row r="91" ht="12.75" hidden="1" customHeight="1" x14ac:dyDescent="0.2"/>
    <row r="92" ht="12.75" hidden="1" customHeight="1" x14ac:dyDescent="0.2"/>
    <row r="93" ht="19.5" customHeight="1" x14ac:dyDescent="0.2"/>
    <row r="94" ht="15" customHeight="1" x14ac:dyDescent="0.2"/>
    <row r="101" ht="22.5" customHeight="1" x14ac:dyDescent="0.2"/>
    <row r="106" ht="13.5" customHeight="1" x14ac:dyDescent="0.2"/>
    <row r="107" ht="13.5" customHeight="1" x14ac:dyDescent="0.2"/>
    <row r="108" ht="13.5" customHeight="1" x14ac:dyDescent="0.2"/>
    <row r="120" spans="1:6" s="5" customFormat="1" ht="18" customHeight="1" x14ac:dyDescent="0.3">
      <c r="A120" s="408"/>
      <c r="B120" s="408"/>
      <c r="C120" s="408"/>
      <c r="F120" s="188"/>
    </row>
    <row r="121" spans="1:6" ht="28.5" customHeight="1" x14ac:dyDescent="0.2"/>
    <row r="125" spans="1:6" ht="17.25" customHeight="1" x14ac:dyDescent="0.2"/>
    <row r="126" spans="1:6" ht="13.5" customHeight="1" x14ac:dyDescent="0.2"/>
    <row r="132" spans="1:6" ht="22.5" customHeight="1" x14ac:dyDescent="0.2"/>
    <row r="133" spans="1:6" ht="22.5" customHeight="1" x14ac:dyDescent="0.2"/>
    <row r="137" spans="1:6" s="1" customFormat="1" x14ac:dyDescent="0.2">
      <c r="A137" s="157"/>
      <c r="B137" s="157"/>
      <c r="C137" s="157"/>
      <c r="F137" s="2"/>
    </row>
    <row r="138" spans="1:6" s="1" customFormat="1" x14ac:dyDescent="0.2">
      <c r="A138" s="157"/>
      <c r="B138" s="157"/>
      <c r="C138" s="157"/>
      <c r="F138" s="2"/>
    </row>
    <row r="139" spans="1:6" s="1" customFormat="1" x14ac:dyDescent="0.2">
      <c r="A139" s="157"/>
      <c r="B139" s="157"/>
      <c r="C139" s="157"/>
      <c r="F139" s="2"/>
    </row>
    <row r="140" spans="1:6" s="1" customFormat="1" x14ac:dyDescent="0.2">
      <c r="A140" s="157"/>
      <c r="B140" s="157"/>
      <c r="C140" s="157"/>
      <c r="D140" s="3"/>
      <c r="F140" s="2"/>
    </row>
    <row r="141" spans="1:6" s="1" customFormat="1" x14ac:dyDescent="0.2">
      <c r="A141" s="157"/>
      <c r="B141" s="157"/>
      <c r="C141" s="157"/>
      <c r="D141" s="3"/>
      <c r="F141" s="2"/>
    </row>
    <row r="142" spans="1:6" s="1" customFormat="1" x14ac:dyDescent="0.2">
      <c r="A142" s="157"/>
      <c r="B142" s="157"/>
      <c r="C142" s="157"/>
      <c r="D142" s="3"/>
      <c r="F142" s="2"/>
    </row>
    <row r="143" spans="1:6" s="1" customFormat="1" x14ac:dyDescent="0.2">
      <c r="A143" s="157"/>
      <c r="B143" s="157"/>
      <c r="C143" s="157"/>
      <c r="D143" s="3"/>
      <c r="F143" s="2"/>
    </row>
    <row r="144" spans="1:6" s="1" customFormat="1" x14ac:dyDescent="0.2">
      <c r="A144" s="157"/>
      <c r="B144" s="157"/>
      <c r="C144" s="157"/>
      <c r="D144" s="3"/>
      <c r="F144" s="2"/>
    </row>
    <row r="145" spans="1:6" s="1" customFormat="1" x14ac:dyDescent="0.2">
      <c r="A145" s="157"/>
      <c r="B145" s="157"/>
      <c r="C145" s="157"/>
      <c r="D145" s="3"/>
      <c r="F145" s="2"/>
    </row>
    <row r="146" spans="1:6" s="1" customFormat="1" x14ac:dyDescent="0.2">
      <c r="A146" s="157"/>
      <c r="B146" s="157"/>
      <c r="C146" s="157"/>
      <c r="D146" s="3"/>
      <c r="F146" s="2"/>
    </row>
    <row r="147" spans="1:6" s="1" customFormat="1" x14ac:dyDescent="0.2">
      <c r="A147" s="157"/>
      <c r="B147" s="157"/>
      <c r="C147" s="157"/>
      <c r="D147" s="3"/>
      <c r="F147" s="2"/>
    </row>
    <row r="148" spans="1:6" s="1" customFormat="1" x14ac:dyDescent="0.2">
      <c r="A148" s="157"/>
      <c r="B148" s="157"/>
      <c r="C148" s="157"/>
      <c r="D148" s="3"/>
      <c r="F148" s="2"/>
    </row>
    <row r="149" spans="1:6" s="1" customFormat="1" x14ac:dyDescent="0.2">
      <c r="A149" s="157"/>
      <c r="B149" s="157"/>
      <c r="C149" s="157"/>
      <c r="D149" s="3"/>
      <c r="F149" s="2"/>
    </row>
    <row r="150" spans="1:6" s="1" customFormat="1" x14ac:dyDescent="0.2">
      <c r="A150" s="157"/>
      <c r="B150" s="157"/>
      <c r="C150" s="157"/>
      <c r="D150" s="3"/>
      <c r="F150" s="2"/>
    </row>
    <row r="151" spans="1:6" s="1" customFormat="1" x14ac:dyDescent="0.2">
      <c r="A151" s="157"/>
      <c r="B151" s="157"/>
      <c r="C151" s="157"/>
      <c r="D151" s="3"/>
      <c r="F151" s="2"/>
    </row>
    <row r="152" spans="1:6" s="1" customFormat="1" x14ac:dyDescent="0.2">
      <c r="A152" s="157"/>
      <c r="B152" s="157"/>
      <c r="C152" s="157"/>
      <c r="D152" s="3"/>
      <c r="F152" s="2"/>
    </row>
    <row r="153" spans="1:6" s="1" customFormat="1" x14ac:dyDescent="0.2">
      <c r="A153" s="157"/>
      <c r="B153" s="157"/>
      <c r="C153" s="157"/>
      <c r="D153" s="3"/>
      <c r="F153" s="2"/>
    </row>
    <row r="154" spans="1:6" s="1" customFormat="1" x14ac:dyDescent="0.2">
      <c r="A154" s="157"/>
      <c r="B154" s="157"/>
      <c r="C154" s="157"/>
      <c r="D154" s="3"/>
      <c r="F154" s="2"/>
    </row>
    <row r="155" spans="1:6" s="1" customFormat="1" x14ac:dyDescent="0.2">
      <c r="A155" s="157"/>
      <c r="B155" s="157"/>
      <c r="C155" s="157"/>
      <c r="D155" s="3"/>
      <c r="F155" s="2"/>
    </row>
    <row r="156" spans="1:6" s="1" customFormat="1" x14ac:dyDescent="0.2">
      <c r="A156" s="157"/>
      <c r="B156" s="157"/>
      <c r="C156" s="157"/>
      <c r="D156" s="3"/>
      <c r="F156" s="2"/>
    </row>
    <row r="157" spans="1:6" s="1" customFormat="1" x14ac:dyDescent="0.2">
      <c r="A157" s="157"/>
      <c r="B157" s="157"/>
      <c r="C157" s="157"/>
      <c r="D157" s="3"/>
      <c r="F157" s="2"/>
    </row>
    <row r="158" spans="1:6" s="1" customFormat="1" x14ac:dyDescent="0.2">
      <c r="A158" s="157"/>
      <c r="B158" s="157"/>
      <c r="C158" s="157"/>
      <c r="D158" s="3"/>
      <c r="F158" s="2"/>
    </row>
    <row r="159" spans="1:6" s="1" customFormat="1" x14ac:dyDescent="0.2">
      <c r="A159" s="157"/>
      <c r="B159" s="157"/>
      <c r="C159" s="157"/>
      <c r="D159" s="3"/>
      <c r="F159" s="2"/>
    </row>
    <row r="160" spans="1:6" s="1" customFormat="1" x14ac:dyDescent="0.2">
      <c r="A160" s="157"/>
      <c r="B160" s="157"/>
      <c r="C160" s="157"/>
      <c r="D160" s="3"/>
      <c r="F160" s="2"/>
    </row>
    <row r="161" spans="1:6" s="1" customFormat="1" x14ac:dyDescent="0.2">
      <c r="A161" s="157"/>
      <c r="B161" s="157"/>
      <c r="C161" s="157"/>
      <c r="D161" s="3"/>
      <c r="F161" s="2"/>
    </row>
    <row r="162" spans="1:6" s="1" customFormat="1" x14ac:dyDescent="0.2">
      <c r="A162" s="157"/>
      <c r="B162" s="157"/>
      <c r="C162" s="157"/>
      <c r="D162" s="3"/>
      <c r="F162" s="2"/>
    </row>
    <row r="163" spans="1:6" s="1" customFormat="1" x14ac:dyDescent="0.2">
      <c r="A163" s="157"/>
      <c r="B163" s="157"/>
      <c r="C163" s="157"/>
      <c r="D163" s="3"/>
      <c r="F163" s="2"/>
    </row>
    <row r="164" spans="1:6" s="1" customFormat="1" x14ac:dyDescent="0.2">
      <c r="A164" s="157"/>
      <c r="B164" s="157"/>
      <c r="C164" s="157"/>
      <c r="D164" s="3"/>
      <c r="F164" s="2"/>
    </row>
    <row r="165" spans="1:6" s="1" customFormat="1" x14ac:dyDescent="0.2">
      <c r="A165" s="157"/>
      <c r="B165" s="157"/>
      <c r="C165" s="157"/>
      <c r="D165" s="3"/>
      <c r="F165" s="2"/>
    </row>
    <row r="166" spans="1:6" s="1" customFormat="1" x14ac:dyDescent="0.2">
      <c r="A166" s="157"/>
      <c r="B166" s="157"/>
      <c r="C166" s="157"/>
      <c r="D166" s="3"/>
      <c r="F166" s="2"/>
    </row>
    <row r="167" spans="1:6" s="1" customFormat="1" x14ac:dyDescent="0.2">
      <c r="A167" s="157"/>
      <c r="B167" s="157"/>
      <c r="C167" s="157"/>
      <c r="D167" s="3"/>
      <c r="F167" s="2"/>
    </row>
    <row r="168" spans="1:6" s="1" customFormat="1" x14ac:dyDescent="0.2">
      <c r="A168" s="157"/>
      <c r="B168" s="157"/>
      <c r="C168" s="157"/>
      <c r="D168" s="3"/>
      <c r="F168" s="2"/>
    </row>
    <row r="169" spans="1:6" s="1" customFormat="1" x14ac:dyDescent="0.2">
      <c r="A169" s="157"/>
      <c r="B169" s="157"/>
      <c r="C169" s="157"/>
      <c r="D169" s="3"/>
      <c r="F169" s="2"/>
    </row>
    <row r="170" spans="1:6" s="1" customFormat="1" x14ac:dyDescent="0.2">
      <c r="A170" s="157"/>
      <c r="B170" s="157"/>
      <c r="C170" s="157"/>
      <c r="D170" s="3"/>
      <c r="F170" s="2"/>
    </row>
    <row r="171" spans="1:6" s="1" customFormat="1" x14ac:dyDescent="0.2">
      <c r="A171" s="157"/>
      <c r="B171" s="157"/>
      <c r="C171" s="157"/>
      <c r="D171" s="3"/>
      <c r="F171" s="2"/>
    </row>
    <row r="172" spans="1:6" s="1" customFormat="1" x14ac:dyDescent="0.2">
      <c r="A172" s="157"/>
      <c r="B172" s="157"/>
      <c r="C172" s="157"/>
      <c r="D172" s="3"/>
      <c r="F172" s="2"/>
    </row>
    <row r="173" spans="1:6" s="1" customFormat="1" x14ac:dyDescent="0.2">
      <c r="A173" s="157"/>
      <c r="B173" s="157"/>
      <c r="C173" s="157"/>
      <c r="D173" s="3"/>
      <c r="F173" s="2"/>
    </row>
    <row r="174" spans="1:6" s="1" customFormat="1" x14ac:dyDescent="0.2">
      <c r="A174" s="157"/>
      <c r="B174" s="157"/>
      <c r="C174" s="157"/>
      <c r="D174" s="3"/>
      <c r="F174" s="2"/>
    </row>
    <row r="175" spans="1:6" s="1" customFormat="1" x14ac:dyDescent="0.2">
      <c r="A175" s="157"/>
      <c r="B175" s="157"/>
      <c r="C175" s="157"/>
      <c r="D175" s="3"/>
      <c r="F175" s="2"/>
    </row>
    <row r="176" spans="1:6" s="1" customFormat="1" x14ac:dyDescent="0.2">
      <c r="A176" s="157"/>
      <c r="B176" s="157"/>
      <c r="C176" s="157"/>
      <c r="D176" s="3"/>
      <c r="F176" s="2"/>
    </row>
    <row r="177" spans="1:6" s="1" customFormat="1" x14ac:dyDescent="0.2">
      <c r="A177" s="157"/>
      <c r="B177" s="157"/>
      <c r="C177" s="157"/>
      <c r="D177" s="3"/>
      <c r="F177" s="2"/>
    </row>
    <row r="178" spans="1:6" s="1" customFormat="1" x14ac:dyDescent="0.2">
      <c r="A178" s="157"/>
      <c r="B178" s="157"/>
      <c r="C178" s="157"/>
      <c r="D178" s="3"/>
      <c r="F178" s="2"/>
    </row>
    <row r="179" spans="1:6" s="1" customFormat="1" x14ac:dyDescent="0.2">
      <c r="A179" s="157"/>
      <c r="B179" s="157"/>
      <c r="C179" s="157"/>
      <c r="D179" s="3"/>
      <c r="F179" s="2"/>
    </row>
    <row r="180" spans="1:6" s="1" customFormat="1" x14ac:dyDescent="0.2">
      <c r="A180" s="157"/>
      <c r="B180" s="157"/>
      <c r="C180" s="157"/>
      <c r="D180" s="3"/>
      <c r="F180" s="2"/>
    </row>
    <row r="181" spans="1:6" s="1" customFormat="1" x14ac:dyDescent="0.2">
      <c r="A181" s="157"/>
      <c r="B181" s="157"/>
      <c r="C181" s="157"/>
      <c r="D181" s="3"/>
      <c r="F181" s="2"/>
    </row>
    <row r="182" spans="1:6" s="1" customFormat="1" x14ac:dyDescent="0.2">
      <c r="A182" s="157"/>
      <c r="B182" s="157"/>
      <c r="C182" s="157"/>
      <c r="D182" s="3"/>
      <c r="F182" s="2"/>
    </row>
    <row r="183" spans="1:6" s="1" customFormat="1" x14ac:dyDescent="0.2">
      <c r="A183" s="157"/>
      <c r="B183" s="157"/>
      <c r="C183" s="157"/>
      <c r="D183" s="3"/>
      <c r="F183" s="2"/>
    </row>
    <row r="184" spans="1:6" s="1" customFormat="1" x14ac:dyDescent="0.2">
      <c r="A184" s="157"/>
      <c r="B184" s="157"/>
      <c r="C184" s="157"/>
      <c r="D184" s="3"/>
      <c r="F184" s="2"/>
    </row>
    <row r="185" spans="1:6" s="1" customFormat="1" x14ac:dyDescent="0.2">
      <c r="A185" s="157"/>
      <c r="B185" s="157"/>
      <c r="C185" s="157"/>
      <c r="D185" s="3"/>
      <c r="F185" s="2"/>
    </row>
    <row r="186" spans="1:6" s="1" customFormat="1" x14ac:dyDescent="0.2">
      <c r="A186" s="157"/>
      <c r="B186" s="157"/>
      <c r="C186" s="157"/>
      <c r="D186" s="3"/>
      <c r="F186" s="2"/>
    </row>
    <row r="187" spans="1:6" s="1" customFormat="1" x14ac:dyDescent="0.2">
      <c r="A187" s="157"/>
      <c r="B187" s="157"/>
      <c r="C187" s="157"/>
      <c r="D187" s="3"/>
      <c r="F187" s="2"/>
    </row>
    <row r="188" spans="1:6" s="1" customFormat="1" x14ac:dyDescent="0.2">
      <c r="A188" s="157"/>
      <c r="B188" s="157"/>
      <c r="C188" s="157"/>
      <c r="D188" s="3"/>
      <c r="F188" s="2"/>
    </row>
    <row r="189" spans="1:6" s="1" customFormat="1" x14ac:dyDescent="0.2">
      <c r="A189" s="157"/>
      <c r="B189" s="157"/>
      <c r="C189" s="157"/>
      <c r="D189" s="3"/>
      <c r="F189" s="2"/>
    </row>
    <row r="190" spans="1:6" s="1" customFormat="1" x14ac:dyDescent="0.2">
      <c r="A190" s="157"/>
      <c r="B190" s="157"/>
      <c r="C190" s="157"/>
      <c r="D190" s="3"/>
      <c r="F190" s="2"/>
    </row>
    <row r="191" spans="1:6" s="1" customFormat="1" x14ac:dyDescent="0.2">
      <c r="A191" s="157"/>
      <c r="B191" s="157"/>
      <c r="C191" s="157"/>
      <c r="D191" s="3"/>
      <c r="F191" s="2"/>
    </row>
    <row r="192" spans="1:6" s="1" customFormat="1" x14ac:dyDescent="0.2">
      <c r="A192" s="157"/>
      <c r="B192" s="157"/>
      <c r="C192" s="157"/>
      <c r="D192" s="3"/>
      <c r="F192" s="2"/>
    </row>
    <row r="193" spans="1:6" s="1" customFormat="1" x14ac:dyDescent="0.2">
      <c r="A193" s="157"/>
      <c r="B193" s="157"/>
      <c r="C193" s="157"/>
      <c r="D193" s="3"/>
      <c r="F193" s="2"/>
    </row>
    <row r="194" spans="1:6" s="1" customFormat="1" x14ac:dyDescent="0.2">
      <c r="A194" s="157"/>
      <c r="B194" s="157"/>
      <c r="C194" s="157"/>
      <c r="D194" s="3"/>
      <c r="F194" s="2"/>
    </row>
    <row r="195" spans="1:6" s="1" customFormat="1" x14ac:dyDescent="0.2">
      <c r="A195" s="157"/>
      <c r="B195" s="157"/>
      <c r="C195" s="157"/>
      <c r="D195" s="3"/>
      <c r="F195" s="2"/>
    </row>
    <row r="196" spans="1:6" s="1" customFormat="1" x14ac:dyDescent="0.2">
      <c r="A196" s="157"/>
      <c r="B196" s="157"/>
      <c r="C196" s="157"/>
      <c r="D196" s="3"/>
      <c r="F196" s="2"/>
    </row>
    <row r="197" spans="1:6" s="1" customFormat="1" x14ac:dyDescent="0.2">
      <c r="A197" s="157"/>
      <c r="B197" s="157"/>
      <c r="C197" s="157"/>
      <c r="D197" s="3"/>
      <c r="F197" s="2"/>
    </row>
    <row r="198" spans="1:6" s="1" customFormat="1" x14ac:dyDescent="0.2">
      <c r="A198" s="157"/>
      <c r="B198" s="157"/>
      <c r="C198" s="157"/>
      <c r="D198" s="3"/>
      <c r="F198" s="2"/>
    </row>
    <row r="199" spans="1:6" s="1" customFormat="1" x14ac:dyDescent="0.2">
      <c r="A199" s="157"/>
      <c r="B199" s="157"/>
      <c r="C199" s="157"/>
      <c r="D199" s="3"/>
      <c r="F199" s="2"/>
    </row>
    <row r="200" spans="1:6" s="1" customFormat="1" x14ac:dyDescent="0.2">
      <c r="A200" s="157"/>
      <c r="B200" s="157"/>
      <c r="C200" s="157"/>
      <c r="D200" s="3"/>
      <c r="F200" s="2"/>
    </row>
    <row r="201" spans="1:6" s="1" customFormat="1" x14ac:dyDescent="0.2">
      <c r="A201" s="157"/>
      <c r="B201" s="157"/>
      <c r="C201" s="157"/>
      <c r="D201" s="3"/>
      <c r="F201" s="2"/>
    </row>
    <row r="202" spans="1:6" s="1" customFormat="1" x14ac:dyDescent="0.2">
      <c r="A202" s="157"/>
      <c r="B202" s="157"/>
      <c r="C202" s="157"/>
      <c r="D202" s="3"/>
      <c r="F202" s="2"/>
    </row>
    <row r="203" spans="1:6" s="1" customFormat="1" x14ac:dyDescent="0.2">
      <c r="A203" s="157"/>
      <c r="B203" s="157"/>
      <c r="C203" s="157"/>
      <c r="D203" s="3"/>
      <c r="F203" s="2"/>
    </row>
    <row r="204" spans="1:6" s="1" customFormat="1" x14ac:dyDescent="0.2">
      <c r="A204" s="157"/>
      <c r="B204" s="157"/>
      <c r="C204" s="157"/>
      <c r="D204" s="3"/>
      <c r="F204" s="2"/>
    </row>
    <row r="205" spans="1:6" s="1" customFormat="1" x14ac:dyDescent="0.2">
      <c r="A205" s="157"/>
      <c r="B205" s="157"/>
      <c r="C205" s="157"/>
      <c r="D205" s="3"/>
      <c r="F205" s="2"/>
    </row>
    <row r="206" spans="1:6" s="1" customFormat="1" x14ac:dyDescent="0.2">
      <c r="A206" s="157"/>
      <c r="B206" s="157"/>
      <c r="C206" s="157"/>
      <c r="D206" s="3"/>
      <c r="F206" s="2"/>
    </row>
    <row r="207" spans="1:6" s="1" customFormat="1" x14ac:dyDescent="0.2">
      <c r="A207" s="157"/>
      <c r="B207" s="157"/>
      <c r="C207" s="157"/>
      <c r="D207" s="3"/>
      <c r="F207" s="2"/>
    </row>
    <row r="208" spans="1:6" s="1" customFormat="1" x14ac:dyDescent="0.2">
      <c r="A208" s="157"/>
      <c r="B208" s="157"/>
      <c r="C208" s="157"/>
      <c r="D208" s="3"/>
      <c r="F208" s="2"/>
    </row>
    <row r="209" spans="1:6" s="1" customFormat="1" x14ac:dyDescent="0.2">
      <c r="A209" s="157"/>
      <c r="B209" s="157"/>
      <c r="C209" s="157"/>
      <c r="D209" s="3"/>
      <c r="F209" s="2"/>
    </row>
    <row r="210" spans="1:6" s="1" customFormat="1" x14ac:dyDescent="0.2">
      <c r="A210" s="157"/>
      <c r="B210" s="157"/>
      <c r="C210" s="157"/>
      <c r="D210" s="3"/>
      <c r="F210" s="2"/>
    </row>
    <row r="211" spans="1:6" s="1" customFormat="1" x14ac:dyDescent="0.2">
      <c r="A211" s="157"/>
      <c r="B211" s="157"/>
      <c r="C211" s="157"/>
      <c r="D211" s="3"/>
      <c r="F211" s="2"/>
    </row>
    <row r="212" spans="1:6" s="1" customFormat="1" x14ac:dyDescent="0.2">
      <c r="A212" s="157"/>
      <c r="B212" s="157"/>
      <c r="C212" s="157"/>
      <c r="D212" s="3"/>
      <c r="F212" s="2"/>
    </row>
    <row r="213" spans="1:6" s="1" customFormat="1" x14ac:dyDescent="0.2">
      <c r="A213" s="157"/>
      <c r="B213" s="157"/>
      <c r="C213" s="157"/>
      <c r="D213" s="3"/>
      <c r="F213" s="2"/>
    </row>
    <row r="214" spans="1:6" s="1" customFormat="1" x14ac:dyDescent="0.2">
      <c r="A214" s="157"/>
      <c r="B214" s="157"/>
      <c r="C214" s="157"/>
      <c r="D214" s="3"/>
      <c r="F214" s="2"/>
    </row>
    <row r="215" spans="1:6" s="1" customFormat="1" x14ac:dyDescent="0.2">
      <c r="A215" s="157"/>
      <c r="B215" s="157"/>
      <c r="C215" s="157"/>
      <c r="D215" s="3"/>
      <c r="F215" s="2"/>
    </row>
    <row r="216" spans="1:6" s="1" customFormat="1" x14ac:dyDescent="0.2">
      <c r="A216" s="157"/>
      <c r="B216" s="157"/>
      <c r="C216" s="157"/>
      <c r="D216" s="3"/>
      <c r="F216" s="2"/>
    </row>
    <row r="217" spans="1:6" s="1" customFormat="1" x14ac:dyDescent="0.2">
      <c r="A217" s="157"/>
      <c r="B217" s="157"/>
      <c r="C217" s="157"/>
      <c r="D217" s="3"/>
      <c r="F217" s="2"/>
    </row>
    <row r="218" spans="1:6" s="1" customFormat="1" x14ac:dyDescent="0.2">
      <c r="A218" s="157"/>
      <c r="B218" s="157"/>
      <c r="C218" s="157"/>
      <c r="D218" s="3"/>
      <c r="F218" s="2"/>
    </row>
    <row r="219" spans="1:6" s="1" customFormat="1" x14ac:dyDescent="0.2">
      <c r="A219" s="157"/>
      <c r="B219" s="157"/>
      <c r="C219" s="157"/>
      <c r="D219" s="3"/>
      <c r="F219" s="2"/>
    </row>
    <row r="220" spans="1:6" s="1" customFormat="1" x14ac:dyDescent="0.2">
      <c r="A220" s="157"/>
      <c r="B220" s="157"/>
      <c r="C220" s="157"/>
      <c r="D220" s="3"/>
      <c r="F220" s="2"/>
    </row>
    <row r="221" spans="1:6" s="1" customFormat="1" x14ac:dyDescent="0.2">
      <c r="A221" s="157"/>
      <c r="B221" s="157"/>
      <c r="C221" s="157"/>
      <c r="D221" s="3"/>
      <c r="F221" s="2"/>
    </row>
    <row r="222" spans="1:6" s="1" customFormat="1" x14ac:dyDescent="0.2">
      <c r="A222" s="157"/>
      <c r="B222" s="157"/>
      <c r="C222" s="157"/>
      <c r="D222" s="3"/>
      <c r="F222" s="2"/>
    </row>
    <row r="223" spans="1:6" s="1" customFormat="1" x14ac:dyDescent="0.2">
      <c r="A223" s="157"/>
      <c r="B223" s="157"/>
      <c r="C223" s="157"/>
      <c r="D223" s="3"/>
      <c r="F223" s="2"/>
    </row>
    <row r="224" spans="1:6" s="1" customFormat="1" x14ac:dyDescent="0.2">
      <c r="A224" s="157"/>
      <c r="B224" s="157"/>
      <c r="C224" s="157"/>
      <c r="D224" s="3"/>
      <c r="F224" s="2"/>
    </row>
    <row r="225" spans="1:6" s="1" customFormat="1" x14ac:dyDescent="0.2">
      <c r="A225" s="157"/>
      <c r="B225" s="157"/>
      <c r="C225" s="157"/>
      <c r="D225" s="3"/>
      <c r="F225" s="2"/>
    </row>
    <row r="226" spans="1:6" s="1" customFormat="1" x14ac:dyDescent="0.2">
      <c r="A226" s="157"/>
      <c r="B226" s="157"/>
      <c r="C226" s="157"/>
      <c r="D226" s="3"/>
      <c r="F226" s="2"/>
    </row>
    <row r="227" spans="1:6" s="1" customFormat="1" x14ac:dyDescent="0.2">
      <c r="A227" s="157"/>
      <c r="B227" s="157"/>
      <c r="C227" s="157"/>
      <c r="D227" s="3"/>
      <c r="F227" s="2"/>
    </row>
    <row r="228" spans="1:6" s="1" customFormat="1" x14ac:dyDescent="0.2">
      <c r="A228" s="157"/>
      <c r="B228" s="157"/>
      <c r="C228" s="157"/>
      <c r="D228" s="3"/>
      <c r="F228" s="2"/>
    </row>
    <row r="229" spans="1:6" s="1" customFormat="1" x14ac:dyDescent="0.2">
      <c r="A229" s="157"/>
      <c r="B229" s="157"/>
      <c r="C229" s="157"/>
      <c r="D229" s="3"/>
      <c r="F229" s="2"/>
    </row>
    <row r="230" spans="1:6" s="1" customFormat="1" x14ac:dyDescent="0.2">
      <c r="A230" s="157"/>
      <c r="B230" s="157"/>
      <c r="C230" s="157"/>
      <c r="D230" s="3"/>
      <c r="F230" s="2"/>
    </row>
    <row r="231" spans="1:6" s="1" customFormat="1" x14ac:dyDescent="0.2">
      <c r="A231" s="157"/>
      <c r="B231" s="157"/>
      <c r="C231" s="157"/>
      <c r="D231" s="3"/>
      <c r="F231" s="2"/>
    </row>
    <row r="232" spans="1:6" s="1" customFormat="1" x14ac:dyDescent="0.2">
      <c r="A232" s="157"/>
      <c r="B232" s="157"/>
      <c r="C232" s="157"/>
      <c r="D232" s="3"/>
      <c r="F232" s="2"/>
    </row>
    <row r="233" spans="1:6" s="1" customFormat="1" x14ac:dyDescent="0.2">
      <c r="A233" s="157"/>
      <c r="B233" s="157"/>
      <c r="C233" s="157"/>
      <c r="D233" s="3"/>
      <c r="F233" s="2"/>
    </row>
    <row r="234" spans="1:6" s="1" customFormat="1" x14ac:dyDescent="0.2">
      <c r="A234" s="157"/>
      <c r="B234" s="157"/>
      <c r="C234" s="157"/>
      <c r="D234" s="3"/>
      <c r="F234" s="2"/>
    </row>
    <row r="235" spans="1:6" s="1" customFormat="1" x14ac:dyDescent="0.2">
      <c r="A235" s="157"/>
      <c r="B235" s="157"/>
      <c r="C235" s="157"/>
      <c r="D235" s="3"/>
      <c r="F235" s="2"/>
    </row>
    <row r="236" spans="1:6" s="1" customFormat="1" x14ac:dyDescent="0.2">
      <c r="A236" s="157"/>
      <c r="B236" s="157"/>
      <c r="C236" s="157"/>
      <c r="D236" s="3"/>
      <c r="F236" s="2"/>
    </row>
    <row r="237" spans="1:6" s="1" customFormat="1" x14ac:dyDescent="0.2">
      <c r="A237" s="157"/>
      <c r="B237" s="157"/>
      <c r="C237" s="157"/>
      <c r="D237" s="3"/>
      <c r="F237" s="2"/>
    </row>
    <row r="238" spans="1:6" s="1" customFormat="1" x14ac:dyDescent="0.2">
      <c r="A238" s="157"/>
      <c r="B238" s="157"/>
      <c r="C238" s="157"/>
      <c r="D238" s="3"/>
      <c r="F238" s="2"/>
    </row>
    <row r="239" spans="1:6" s="1" customFormat="1" x14ac:dyDescent="0.2">
      <c r="A239" s="157"/>
      <c r="B239" s="157"/>
      <c r="C239" s="157"/>
      <c r="D239" s="3"/>
      <c r="F239" s="2"/>
    </row>
    <row r="240" spans="1:6" s="1" customFormat="1" x14ac:dyDescent="0.2">
      <c r="A240" s="157"/>
      <c r="B240" s="157"/>
      <c r="C240" s="157"/>
      <c r="D240" s="3"/>
      <c r="F240" s="2"/>
    </row>
    <row r="241" spans="1:6" s="1" customFormat="1" x14ac:dyDescent="0.2">
      <c r="A241" s="157"/>
      <c r="B241" s="157"/>
      <c r="C241" s="157"/>
      <c r="D241" s="3"/>
      <c r="F241" s="2"/>
    </row>
    <row r="242" spans="1:6" s="1" customFormat="1" x14ac:dyDescent="0.2">
      <c r="A242" s="157"/>
      <c r="B242" s="157"/>
      <c r="C242" s="157"/>
      <c r="D242" s="3"/>
      <c r="F242" s="2"/>
    </row>
    <row r="243" spans="1:6" s="1" customFormat="1" x14ac:dyDescent="0.2">
      <c r="A243" s="157"/>
      <c r="B243" s="157"/>
      <c r="C243" s="157"/>
      <c r="D243" s="3"/>
      <c r="F243" s="2"/>
    </row>
    <row r="244" spans="1:6" s="1" customFormat="1" x14ac:dyDescent="0.2">
      <c r="A244" s="157"/>
      <c r="B244" s="157"/>
      <c r="C244" s="157"/>
      <c r="D244" s="3"/>
      <c r="F244" s="2"/>
    </row>
    <row r="245" spans="1:6" s="1" customFormat="1" x14ac:dyDescent="0.2">
      <c r="A245" s="157"/>
      <c r="B245" s="157"/>
      <c r="C245" s="157"/>
      <c r="D245" s="3"/>
      <c r="F245" s="2"/>
    </row>
    <row r="246" spans="1:6" s="1" customFormat="1" x14ac:dyDescent="0.2">
      <c r="A246" s="157"/>
      <c r="B246" s="157"/>
      <c r="C246" s="157"/>
      <c r="D246" s="3"/>
      <c r="F246" s="2"/>
    </row>
    <row r="247" spans="1:6" s="1" customFormat="1" x14ac:dyDescent="0.2">
      <c r="A247" s="157"/>
      <c r="B247" s="157"/>
      <c r="C247" s="157"/>
      <c r="D247" s="3"/>
      <c r="F247" s="2"/>
    </row>
    <row r="248" spans="1:6" s="1" customFormat="1" x14ac:dyDescent="0.2">
      <c r="A248" s="157"/>
      <c r="B248" s="157"/>
      <c r="C248" s="157"/>
      <c r="D248" s="3"/>
      <c r="F248" s="2"/>
    </row>
    <row r="249" spans="1:6" s="1" customFormat="1" x14ac:dyDescent="0.2">
      <c r="A249" s="157"/>
      <c r="B249" s="157"/>
      <c r="C249" s="157"/>
      <c r="D249" s="3"/>
      <c r="F249" s="2"/>
    </row>
    <row r="250" spans="1:6" s="1" customFormat="1" x14ac:dyDescent="0.2">
      <c r="A250" s="157"/>
      <c r="B250" s="157"/>
      <c r="C250" s="157"/>
      <c r="D250" s="3"/>
      <c r="F250" s="2"/>
    </row>
    <row r="251" spans="1:6" s="1" customFormat="1" x14ac:dyDescent="0.2">
      <c r="A251" s="157"/>
      <c r="B251" s="157"/>
      <c r="C251" s="157"/>
      <c r="D251" s="3"/>
      <c r="F251" s="2"/>
    </row>
    <row r="252" spans="1:6" s="1" customFormat="1" x14ac:dyDescent="0.2">
      <c r="A252" s="157"/>
      <c r="B252" s="157"/>
      <c r="C252" s="157"/>
      <c r="D252" s="3"/>
      <c r="F252" s="2"/>
    </row>
    <row r="253" spans="1:6" s="1" customFormat="1" x14ac:dyDescent="0.2">
      <c r="A253" s="157"/>
      <c r="B253" s="157"/>
      <c r="C253" s="157"/>
      <c r="D253" s="3"/>
      <c r="F253" s="2"/>
    </row>
    <row r="254" spans="1:6" s="1" customFormat="1" x14ac:dyDescent="0.2">
      <c r="A254" s="157"/>
      <c r="B254" s="157"/>
      <c r="C254" s="157"/>
      <c r="D254" s="3"/>
      <c r="F254" s="2"/>
    </row>
    <row r="255" spans="1:6" s="1" customFormat="1" x14ac:dyDescent="0.2">
      <c r="A255" s="157"/>
      <c r="B255" s="157"/>
      <c r="C255" s="157"/>
      <c r="D255" s="3"/>
      <c r="F255" s="2"/>
    </row>
    <row r="256" spans="1:6" s="1" customFormat="1" x14ac:dyDescent="0.2">
      <c r="A256" s="157"/>
      <c r="B256" s="157"/>
      <c r="C256" s="157"/>
      <c r="D256" s="3"/>
      <c r="F256" s="2"/>
    </row>
    <row r="257" spans="1:6" s="1" customFormat="1" x14ac:dyDescent="0.2">
      <c r="A257" s="157"/>
      <c r="B257" s="157"/>
      <c r="C257" s="157"/>
      <c r="D257" s="3"/>
      <c r="F257" s="2"/>
    </row>
    <row r="258" spans="1:6" s="1" customFormat="1" x14ac:dyDescent="0.2">
      <c r="A258" s="157"/>
      <c r="B258" s="157"/>
      <c r="C258" s="157"/>
      <c r="D258" s="3"/>
      <c r="F258" s="2"/>
    </row>
    <row r="259" spans="1:6" s="1" customFormat="1" x14ac:dyDescent="0.2">
      <c r="A259" s="157"/>
      <c r="B259" s="157"/>
      <c r="C259" s="157"/>
      <c r="D259" s="3"/>
      <c r="F259" s="2"/>
    </row>
    <row r="260" spans="1:6" s="1" customFormat="1" x14ac:dyDescent="0.2">
      <c r="A260" s="157"/>
      <c r="B260" s="157"/>
      <c r="C260" s="157"/>
      <c r="D260" s="3"/>
      <c r="F260" s="2"/>
    </row>
    <row r="261" spans="1:6" s="1" customFormat="1" x14ac:dyDescent="0.2">
      <c r="A261" s="157"/>
      <c r="B261" s="157"/>
      <c r="C261" s="157"/>
      <c r="D261" s="3"/>
      <c r="F261" s="2"/>
    </row>
    <row r="262" spans="1:6" s="1" customFormat="1" x14ac:dyDescent="0.2">
      <c r="A262" s="157"/>
      <c r="B262" s="157"/>
      <c r="C262" s="157"/>
      <c r="D262" s="3"/>
      <c r="F262" s="2"/>
    </row>
    <row r="263" spans="1:6" s="1" customFormat="1" x14ac:dyDescent="0.2">
      <c r="A263" s="157"/>
      <c r="B263" s="157"/>
      <c r="C263" s="157"/>
      <c r="D263" s="3"/>
      <c r="F263" s="2"/>
    </row>
    <row r="264" spans="1:6" s="1" customFormat="1" x14ac:dyDescent="0.2">
      <c r="A264" s="157"/>
      <c r="B264" s="157"/>
      <c r="C264" s="157"/>
      <c r="D264" s="3"/>
      <c r="F264" s="2"/>
    </row>
    <row r="265" spans="1:6" s="1" customFormat="1" x14ac:dyDescent="0.2">
      <c r="A265" s="157"/>
      <c r="B265" s="157"/>
      <c r="C265" s="157"/>
      <c r="D265" s="3"/>
      <c r="F265" s="2"/>
    </row>
    <row r="266" spans="1:6" s="1" customFormat="1" x14ac:dyDescent="0.2">
      <c r="A266" s="157"/>
      <c r="B266" s="157"/>
      <c r="C266" s="157"/>
      <c r="D266" s="3"/>
      <c r="F266" s="2"/>
    </row>
    <row r="267" spans="1:6" s="1" customFormat="1" x14ac:dyDescent="0.2">
      <c r="A267" s="157"/>
      <c r="B267" s="157"/>
      <c r="C267" s="157"/>
      <c r="D267" s="3"/>
      <c r="F267" s="2"/>
    </row>
    <row r="268" spans="1:6" s="1" customFormat="1" x14ac:dyDescent="0.2">
      <c r="A268" s="157"/>
      <c r="B268" s="157"/>
      <c r="C268" s="157"/>
      <c r="D268" s="3"/>
      <c r="F268" s="2"/>
    </row>
    <row r="269" spans="1:6" s="1" customFormat="1" x14ac:dyDescent="0.2">
      <c r="A269" s="157"/>
      <c r="B269" s="157"/>
      <c r="C269" s="157"/>
      <c r="D269" s="3"/>
      <c r="F269" s="2"/>
    </row>
    <row r="270" spans="1:6" s="1" customFormat="1" x14ac:dyDescent="0.2">
      <c r="A270" s="157"/>
      <c r="B270" s="157"/>
      <c r="C270" s="157"/>
      <c r="D270" s="3"/>
      <c r="F270" s="2"/>
    </row>
    <row r="271" spans="1:6" s="1" customFormat="1" x14ac:dyDescent="0.2">
      <c r="A271" s="157"/>
      <c r="B271" s="157"/>
      <c r="C271" s="157"/>
      <c r="D271" s="3"/>
      <c r="F271" s="2"/>
    </row>
    <row r="272" spans="1:6" s="1" customFormat="1" x14ac:dyDescent="0.2">
      <c r="A272" s="157"/>
      <c r="B272" s="157"/>
      <c r="C272" s="157"/>
      <c r="D272" s="3"/>
      <c r="F272" s="2"/>
    </row>
    <row r="273" spans="1:6" s="1" customFormat="1" x14ac:dyDescent="0.2">
      <c r="A273" s="157"/>
      <c r="B273" s="157"/>
      <c r="C273" s="157"/>
      <c r="D273" s="3"/>
      <c r="F273" s="2"/>
    </row>
    <row r="274" spans="1:6" s="1" customFormat="1" x14ac:dyDescent="0.2">
      <c r="A274" s="157"/>
      <c r="B274" s="157"/>
      <c r="C274" s="157"/>
      <c r="D274" s="3"/>
      <c r="F274" s="2"/>
    </row>
    <row r="275" spans="1:6" s="1" customFormat="1" x14ac:dyDescent="0.2">
      <c r="A275" s="157"/>
      <c r="B275" s="157"/>
      <c r="C275" s="157"/>
      <c r="D275" s="3"/>
      <c r="F275" s="2"/>
    </row>
    <row r="276" spans="1:6" s="1" customFormat="1" x14ac:dyDescent="0.2">
      <c r="A276" s="157"/>
      <c r="B276" s="157"/>
      <c r="C276" s="157"/>
      <c r="D276" s="3"/>
      <c r="F276" s="2"/>
    </row>
    <row r="277" spans="1:6" s="1" customFormat="1" x14ac:dyDescent="0.2">
      <c r="A277" s="157"/>
      <c r="B277" s="157"/>
      <c r="C277" s="157"/>
      <c r="D277" s="3"/>
      <c r="F277" s="2"/>
    </row>
    <row r="278" spans="1:6" s="1" customFormat="1" x14ac:dyDescent="0.2">
      <c r="A278" s="157"/>
      <c r="B278" s="157"/>
      <c r="C278" s="157"/>
      <c r="D278" s="3"/>
      <c r="F278" s="2"/>
    </row>
    <row r="279" spans="1:6" s="1" customFormat="1" x14ac:dyDescent="0.2">
      <c r="A279" s="157"/>
      <c r="B279" s="157"/>
      <c r="C279" s="157"/>
      <c r="D279" s="3"/>
      <c r="F279" s="2"/>
    </row>
    <row r="280" spans="1:6" s="1" customFormat="1" x14ac:dyDescent="0.2">
      <c r="A280" s="157"/>
      <c r="B280" s="157"/>
      <c r="C280" s="157"/>
      <c r="D280" s="3"/>
      <c r="F280" s="2"/>
    </row>
    <row r="281" spans="1:6" s="1" customFormat="1" x14ac:dyDescent="0.2">
      <c r="A281" s="157"/>
      <c r="B281" s="157"/>
      <c r="C281" s="157"/>
      <c r="D281" s="3"/>
      <c r="F281" s="2"/>
    </row>
    <row r="282" spans="1:6" s="1" customFormat="1" x14ac:dyDescent="0.2">
      <c r="A282" s="157"/>
      <c r="B282" s="157"/>
      <c r="C282" s="157"/>
      <c r="D282" s="3"/>
      <c r="F282" s="2"/>
    </row>
    <row r="283" spans="1:6" s="1" customFormat="1" x14ac:dyDescent="0.2">
      <c r="A283" s="157"/>
      <c r="B283" s="157"/>
      <c r="C283" s="157"/>
      <c r="D283" s="3"/>
      <c r="F283" s="2"/>
    </row>
    <row r="284" spans="1:6" s="1" customFormat="1" x14ac:dyDescent="0.2">
      <c r="A284" s="157"/>
      <c r="B284" s="157"/>
      <c r="C284" s="157"/>
      <c r="D284" s="3"/>
      <c r="F284" s="2"/>
    </row>
    <row r="285" spans="1:6" s="1" customFormat="1" x14ac:dyDescent="0.2">
      <c r="A285" s="157"/>
      <c r="B285" s="157"/>
      <c r="C285" s="157"/>
      <c r="D285" s="3"/>
      <c r="F285" s="2"/>
    </row>
    <row r="286" spans="1:6" s="1" customFormat="1" x14ac:dyDescent="0.2">
      <c r="A286" s="157"/>
      <c r="B286" s="157"/>
      <c r="C286" s="157"/>
      <c r="D286" s="3"/>
      <c r="F286" s="2"/>
    </row>
    <row r="287" spans="1:6" s="1" customFormat="1" x14ac:dyDescent="0.2">
      <c r="A287" s="157"/>
      <c r="B287" s="157"/>
      <c r="C287" s="157"/>
      <c r="D287" s="3"/>
      <c r="F287" s="2"/>
    </row>
    <row r="288" spans="1:6" s="1" customFormat="1" x14ac:dyDescent="0.2">
      <c r="A288" s="157"/>
      <c r="B288" s="157"/>
      <c r="C288" s="157"/>
      <c r="D288" s="3"/>
      <c r="F288" s="2"/>
    </row>
    <row r="289" spans="1:6" s="1" customFormat="1" x14ac:dyDescent="0.2">
      <c r="A289" s="157"/>
      <c r="B289" s="157"/>
      <c r="C289" s="157"/>
      <c r="D289" s="3"/>
      <c r="F289" s="2"/>
    </row>
    <row r="290" spans="1:6" s="1" customFormat="1" x14ac:dyDescent="0.2">
      <c r="A290" s="157"/>
      <c r="B290" s="157"/>
      <c r="C290" s="157"/>
      <c r="D290" s="3"/>
      <c r="F290" s="2"/>
    </row>
    <row r="291" spans="1:6" s="1" customFormat="1" x14ac:dyDescent="0.2">
      <c r="A291" s="157"/>
      <c r="B291" s="157"/>
      <c r="C291" s="157"/>
      <c r="D291" s="3"/>
      <c r="F291" s="2"/>
    </row>
    <row r="292" spans="1:6" s="1" customFormat="1" x14ac:dyDescent="0.2">
      <c r="A292" s="157"/>
      <c r="B292" s="157"/>
      <c r="C292" s="157"/>
      <c r="D292" s="3"/>
      <c r="F292" s="2"/>
    </row>
    <row r="293" spans="1:6" s="1" customFormat="1" x14ac:dyDescent="0.2">
      <c r="A293" s="157"/>
      <c r="B293" s="157"/>
      <c r="C293" s="157"/>
      <c r="D293" s="3"/>
      <c r="F293" s="2"/>
    </row>
    <row r="294" spans="1:6" s="1" customFormat="1" x14ac:dyDescent="0.2">
      <c r="A294" s="157"/>
      <c r="B294" s="157"/>
      <c r="C294" s="157"/>
      <c r="D294" s="3"/>
      <c r="F294" s="2"/>
    </row>
    <row r="295" spans="1:6" s="1" customFormat="1" x14ac:dyDescent="0.2">
      <c r="A295" s="157"/>
      <c r="B295" s="157"/>
      <c r="C295" s="157"/>
      <c r="D295" s="3"/>
      <c r="F295" s="2"/>
    </row>
    <row r="296" spans="1:6" s="1" customFormat="1" x14ac:dyDescent="0.2">
      <c r="A296" s="157"/>
      <c r="B296" s="157"/>
      <c r="C296" s="157"/>
      <c r="D296" s="3"/>
      <c r="F296" s="2"/>
    </row>
    <row r="297" spans="1:6" s="1" customFormat="1" x14ac:dyDescent="0.2">
      <c r="A297" s="157"/>
      <c r="B297" s="157"/>
      <c r="C297" s="157"/>
      <c r="D297" s="3"/>
      <c r="F297" s="2"/>
    </row>
    <row r="298" spans="1:6" s="1" customFormat="1" x14ac:dyDescent="0.2">
      <c r="A298" s="157"/>
      <c r="B298" s="157"/>
      <c r="C298" s="157"/>
      <c r="D298" s="3"/>
      <c r="F298" s="2"/>
    </row>
    <row r="299" spans="1:6" s="1" customFormat="1" x14ac:dyDescent="0.2">
      <c r="A299" s="157"/>
      <c r="B299" s="157"/>
      <c r="C299" s="157"/>
      <c r="D299" s="3"/>
      <c r="F299" s="2"/>
    </row>
    <row r="300" spans="1:6" s="1" customFormat="1" x14ac:dyDescent="0.2">
      <c r="A300" s="157"/>
      <c r="B300" s="157"/>
      <c r="C300" s="157"/>
      <c r="D300" s="3"/>
      <c r="F300" s="2"/>
    </row>
    <row r="301" spans="1:6" s="1" customFormat="1" x14ac:dyDescent="0.2">
      <c r="A301" s="157"/>
      <c r="B301" s="157"/>
      <c r="C301" s="157"/>
      <c r="D301" s="3"/>
      <c r="F301" s="2"/>
    </row>
    <row r="302" spans="1:6" s="1" customFormat="1" x14ac:dyDescent="0.2">
      <c r="A302" s="157"/>
      <c r="B302" s="157"/>
      <c r="C302" s="157"/>
      <c r="D302" s="3"/>
      <c r="F302" s="2"/>
    </row>
    <row r="303" spans="1:6" s="1" customFormat="1" x14ac:dyDescent="0.2">
      <c r="A303" s="157"/>
      <c r="B303" s="157"/>
      <c r="C303" s="157"/>
      <c r="D303" s="3"/>
      <c r="F303" s="2"/>
    </row>
    <row r="304" spans="1:6" s="1" customFormat="1" x14ac:dyDescent="0.2">
      <c r="A304" s="157"/>
      <c r="B304" s="157"/>
      <c r="C304" s="157"/>
      <c r="D304" s="3"/>
      <c r="F304" s="2"/>
    </row>
    <row r="305" spans="1:6" s="1" customFormat="1" x14ac:dyDescent="0.2">
      <c r="A305" s="157"/>
      <c r="B305" s="157"/>
      <c r="C305" s="157"/>
      <c r="D305" s="3"/>
      <c r="F305" s="2"/>
    </row>
    <row r="306" spans="1:6" s="1" customFormat="1" x14ac:dyDescent="0.2">
      <c r="A306" s="157"/>
      <c r="B306" s="157"/>
      <c r="C306" s="157"/>
      <c r="D306" s="3"/>
      <c r="F306" s="2"/>
    </row>
    <row r="307" spans="1:6" s="1" customFormat="1" x14ac:dyDescent="0.2">
      <c r="A307" s="157"/>
      <c r="B307" s="157"/>
      <c r="C307" s="157"/>
      <c r="D307" s="3"/>
      <c r="F307" s="2"/>
    </row>
    <row r="308" spans="1:6" s="1" customFormat="1" x14ac:dyDescent="0.2">
      <c r="A308" s="157"/>
      <c r="B308" s="157"/>
      <c r="C308" s="157"/>
      <c r="D308" s="3"/>
      <c r="F308" s="2"/>
    </row>
    <row r="309" spans="1:6" s="1" customFormat="1" x14ac:dyDescent="0.2">
      <c r="A309" s="157"/>
      <c r="B309" s="157"/>
      <c r="C309" s="157"/>
      <c r="D309" s="3"/>
      <c r="F309" s="2"/>
    </row>
    <row r="310" spans="1:6" s="1" customFormat="1" x14ac:dyDescent="0.2">
      <c r="A310" s="157"/>
      <c r="B310" s="157"/>
      <c r="C310" s="157"/>
      <c r="D310" s="3"/>
      <c r="F310" s="2"/>
    </row>
    <row r="311" spans="1:6" s="1" customFormat="1" x14ac:dyDescent="0.2">
      <c r="A311" s="157"/>
      <c r="B311" s="157"/>
      <c r="C311" s="157"/>
      <c r="D311" s="3"/>
      <c r="F311" s="2"/>
    </row>
    <row r="312" spans="1:6" s="1" customFormat="1" x14ac:dyDescent="0.2">
      <c r="A312" s="157"/>
      <c r="B312" s="157"/>
      <c r="C312" s="157"/>
      <c r="D312" s="3"/>
      <c r="F312" s="2"/>
    </row>
    <row r="313" spans="1:6" s="1" customFormat="1" x14ac:dyDescent="0.2">
      <c r="A313" s="157"/>
      <c r="B313" s="157"/>
      <c r="C313" s="157"/>
      <c r="D313" s="3"/>
      <c r="F313" s="2"/>
    </row>
    <row r="314" spans="1:6" s="1" customFormat="1" x14ac:dyDescent="0.2">
      <c r="A314" s="157"/>
      <c r="B314" s="157"/>
      <c r="C314" s="157"/>
      <c r="D314" s="3"/>
      <c r="F314" s="2"/>
    </row>
    <row r="315" spans="1:6" s="1" customFormat="1" x14ac:dyDescent="0.2">
      <c r="A315" s="157"/>
      <c r="B315" s="157"/>
      <c r="C315" s="157"/>
      <c r="D315" s="3"/>
      <c r="F315" s="2"/>
    </row>
    <row r="316" spans="1:6" s="1" customFormat="1" x14ac:dyDescent="0.2">
      <c r="A316" s="157"/>
      <c r="B316" s="157"/>
      <c r="C316" s="157"/>
      <c r="D316" s="3"/>
      <c r="F316" s="2"/>
    </row>
    <row r="317" spans="1:6" s="1" customFormat="1" x14ac:dyDescent="0.2">
      <c r="A317" s="157"/>
      <c r="B317" s="157"/>
      <c r="C317" s="157"/>
      <c r="D317" s="3"/>
      <c r="F317" s="2"/>
    </row>
    <row r="318" spans="1:6" s="1" customFormat="1" x14ac:dyDescent="0.2">
      <c r="A318" s="157"/>
      <c r="B318" s="157"/>
      <c r="C318" s="157"/>
      <c r="D318" s="3"/>
      <c r="F318" s="2"/>
    </row>
    <row r="319" spans="1:6" s="1" customFormat="1" x14ac:dyDescent="0.2">
      <c r="A319" s="157"/>
      <c r="B319" s="157"/>
      <c r="C319" s="157"/>
      <c r="D319" s="3"/>
      <c r="F319" s="2"/>
    </row>
    <row r="320" spans="1:6" s="1" customFormat="1" x14ac:dyDescent="0.2">
      <c r="A320" s="157"/>
      <c r="B320" s="157"/>
      <c r="C320" s="157"/>
      <c r="D320" s="3"/>
      <c r="F320" s="2"/>
    </row>
    <row r="321" spans="1:6" s="1" customFormat="1" x14ac:dyDescent="0.2">
      <c r="A321" s="157"/>
      <c r="B321" s="157"/>
      <c r="C321" s="157"/>
      <c r="D321" s="3"/>
      <c r="F321" s="2"/>
    </row>
    <row r="322" spans="1:6" s="1" customFormat="1" x14ac:dyDescent="0.2">
      <c r="A322" s="157"/>
      <c r="B322" s="157"/>
      <c r="C322" s="157"/>
      <c r="D322" s="3"/>
      <c r="F322" s="2"/>
    </row>
    <row r="323" spans="1:6" s="1" customFormat="1" x14ac:dyDescent="0.2">
      <c r="A323" s="157"/>
      <c r="B323" s="157"/>
      <c r="C323" s="157"/>
      <c r="D323" s="3"/>
      <c r="F323" s="2"/>
    </row>
    <row r="324" spans="1:6" s="1" customFormat="1" x14ac:dyDescent="0.2">
      <c r="A324" s="157"/>
      <c r="B324" s="157"/>
      <c r="C324" s="157"/>
      <c r="D324" s="3"/>
      <c r="F324" s="2"/>
    </row>
    <row r="325" spans="1:6" s="1" customFormat="1" x14ac:dyDescent="0.2">
      <c r="A325" s="157"/>
      <c r="B325" s="157"/>
      <c r="C325" s="157"/>
      <c r="D325" s="3"/>
      <c r="F325" s="2"/>
    </row>
    <row r="326" spans="1:6" s="1" customFormat="1" x14ac:dyDescent="0.2">
      <c r="A326" s="157"/>
      <c r="B326" s="157"/>
      <c r="C326" s="157"/>
      <c r="D326" s="3"/>
      <c r="F326" s="2"/>
    </row>
    <row r="327" spans="1:6" s="1" customFormat="1" x14ac:dyDescent="0.2">
      <c r="A327" s="157"/>
      <c r="B327" s="157"/>
      <c r="C327" s="157"/>
      <c r="D327" s="3"/>
      <c r="F327" s="2"/>
    </row>
    <row r="328" spans="1:6" s="1" customFormat="1" x14ac:dyDescent="0.2">
      <c r="A328" s="157"/>
      <c r="B328" s="157"/>
      <c r="C328" s="157"/>
      <c r="D328" s="3"/>
      <c r="F328" s="2"/>
    </row>
    <row r="329" spans="1:6" s="1" customFormat="1" x14ac:dyDescent="0.2">
      <c r="A329" s="157"/>
      <c r="B329" s="157"/>
      <c r="C329" s="157"/>
      <c r="D329" s="3"/>
      <c r="F329" s="2"/>
    </row>
    <row r="330" spans="1:6" s="1" customFormat="1" x14ac:dyDescent="0.2">
      <c r="A330" s="157"/>
      <c r="B330" s="157"/>
      <c r="C330" s="157"/>
      <c r="D330" s="3"/>
      <c r="F330" s="2"/>
    </row>
    <row r="331" spans="1:6" s="1" customFormat="1" x14ac:dyDescent="0.2">
      <c r="A331" s="157"/>
      <c r="B331" s="157"/>
      <c r="C331" s="157"/>
      <c r="D331" s="3"/>
      <c r="F331" s="2"/>
    </row>
    <row r="332" spans="1:6" s="1" customFormat="1" x14ac:dyDescent="0.2">
      <c r="A332" s="157"/>
      <c r="B332" s="157"/>
      <c r="C332" s="157"/>
      <c r="D332" s="3"/>
      <c r="F332" s="2"/>
    </row>
    <row r="333" spans="1:6" s="1" customFormat="1" x14ac:dyDescent="0.2">
      <c r="A333" s="157"/>
      <c r="B333" s="157"/>
      <c r="C333" s="157"/>
      <c r="D333" s="3"/>
      <c r="F333" s="2"/>
    </row>
    <row r="334" spans="1:6" s="1" customFormat="1" x14ac:dyDescent="0.2">
      <c r="A334" s="157"/>
      <c r="B334" s="157"/>
      <c r="C334" s="157"/>
      <c r="D334" s="3"/>
      <c r="F334" s="2"/>
    </row>
    <row r="335" spans="1:6" s="1" customFormat="1" x14ac:dyDescent="0.2">
      <c r="A335" s="157"/>
      <c r="B335" s="157"/>
      <c r="C335" s="157"/>
      <c r="D335" s="3"/>
      <c r="F335" s="2"/>
    </row>
    <row r="336" spans="1:6" s="1" customFormat="1" x14ac:dyDescent="0.2">
      <c r="A336" s="157"/>
      <c r="B336" s="157"/>
      <c r="C336" s="157"/>
      <c r="D336" s="3"/>
      <c r="F336" s="2"/>
    </row>
    <row r="337" spans="1:6" s="1" customFormat="1" x14ac:dyDescent="0.2">
      <c r="A337" s="157"/>
      <c r="B337" s="157"/>
      <c r="C337" s="157"/>
      <c r="D337" s="3"/>
      <c r="F337" s="2"/>
    </row>
    <row r="338" spans="1:6" s="1" customFormat="1" x14ac:dyDescent="0.2">
      <c r="A338" s="157"/>
      <c r="B338" s="157"/>
      <c r="C338" s="157"/>
      <c r="D338" s="3"/>
      <c r="F338" s="2"/>
    </row>
    <row r="339" spans="1:6" s="1" customFormat="1" x14ac:dyDescent="0.2">
      <c r="A339" s="157"/>
      <c r="B339" s="157"/>
      <c r="C339" s="157"/>
      <c r="D339" s="3"/>
      <c r="F339" s="2"/>
    </row>
    <row r="340" spans="1:6" s="1" customFormat="1" x14ac:dyDescent="0.2">
      <c r="A340" s="157"/>
      <c r="B340" s="157"/>
      <c r="C340" s="157"/>
      <c r="D340" s="3"/>
      <c r="F340" s="2"/>
    </row>
    <row r="341" spans="1:6" s="1" customFormat="1" x14ac:dyDescent="0.2">
      <c r="A341" s="157"/>
      <c r="B341" s="157"/>
      <c r="C341" s="157"/>
      <c r="D341" s="3"/>
      <c r="F341" s="2"/>
    </row>
    <row r="342" spans="1:6" s="1" customFormat="1" x14ac:dyDescent="0.2">
      <c r="A342" s="157"/>
      <c r="B342" s="157"/>
      <c r="C342" s="157"/>
      <c r="D342" s="3"/>
      <c r="F342" s="2"/>
    </row>
    <row r="343" spans="1:6" s="1" customFormat="1" x14ac:dyDescent="0.2">
      <c r="A343" s="157"/>
      <c r="B343" s="157"/>
      <c r="C343" s="157"/>
      <c r="D343" s="3"/>
      <c r="F343" s="2"/>
    </row>
    <row r="344" spans="1:6" s="1" customFormat="1" x14ac:dyDescent="0.2">
      <c r="A344" s="157"/>
      <c r="B344" s="157"/>
      <c r="C344" s="157"/>
      <c r="D344" s="3"/>
      <c r="F344" s="2"/>
    </row>
    <row r="345" spans="1:6" s="1" customFormat="1" x14ac:dyDescent="0.2">
      <c r="A345" s="157"/>
      <c r="B345" s="157"/>
      <c r="C345" s="157"/>
      <c r="D345" s="3"/>
      <c r="F345" s="2"/>
    </row>
    <row r="346" spans="1:6" s="1" customFormat="1" x14ac:dyDescent="0.2">
      <c r="A346" s="157"/>
      <c r="B346" s="157"/>
      <c r="C346" s="157"/>
      <c r="D346" s="3"/>
      <c r="F346" s="2"/>
    </row>
    <row r="347" spans="1:6" s="1" customFormat="1" x14ac:dyDescent="0.2">
      <c r="A347" s="157"/>
      <c r="B347" s="157"/>
      <c r="C347" s="157"/>
      <c r="D347" s="3"/>
      <c r="F347" s="2"/>
    </row>
    <row r="348" spans="1:6" s="1" customFormat="1" x14ac:dyDescent="0.2">
      <c r="A348" s="157"/>
      <c r="B348" s="157"/>
      <c r="C348" s="157"/>
      <c r="D348" s="3"/>
      <c r="F348" s="2"/>
    </row>
    <row r="349" spans="1:6" s="1" customFormat="1" x14ac:dyDescent="0.2">
      <c r="A349" s="157"/>
      <c r="B349" s="157"/>
      <c r="C349" s="157"/>
      <c r="D349" s="3"/>
      <c r="F349" s="2"/>
    </row>
    <row r="350" spans="1:6" s="1" customFormat="1" x14ac:dyDescent="0.2">
      <c r="A350" s="157"/>
      <c r="B350" s="157"/>
      <c r="C350" s="157"/>
      <c r="D350" s="3"/>
      <c r="F350" s="2"/>
    </row>
    <row r="351" spans="1:6" s="1" customFormat="1" x14ac:dyDescent="0.2">
      <c r="A351" s="157"/>
      <c r="B351" s="157"/>
      <c r="C351" s="157"/>
      <c r="D351" s="3"/>
      <c r="F351" s="2"/>
    </row>
    <row r="352" spans="1:6" s="1" customFormat="1" x14ac:dyDescent="0.2">
      <c r="A352" s="157"/>
      <c r="B352" s="157"/>
      <c r="C352" s="157"/>
      <c r="D352" s="3"/>
      <c r="F352" s="2"/>
    </row>
    <row r="353" spans="1:6" s="1" customFormat="1" x14ac:dyDescent="0.2">
      <c r="A353" s="157"/>
      <c r="B353" s="157"/>
      <c r="C353" s="157"/>
      <c r="D353" s="3"/>
      <c r="F353" s="2"/>
    </row>
    <row r="354" spans="1:6" s="1" customFormat="1" x14ac:dyDescent="0.2">
      <c r="A354" s="157"/>
      <c r="B354" s="157"/>
      <c r="C354" s="157"/>
      <c r="D354" s="3"/>
      <c r="F354" s="2"/>
    </row>
    <row r="355" spans="1:6" s="1" customFormat="1" x14ac:dyDescent="0.2">
      <c r="A355" s="157"/>
      <c r="B355" s="157"/>
      <c r="C355" s="157"/>
      <c r="D355" s="3"/>
      <c r="F355" s="2"/>
    </row>
    <row r="356" spans="1:6" s="1" customFormat="1" x14ac:dyDescent="0.2">
      <c r="A356" s="157"/>
      <c r="B356" s="157"/>
      <c r="C356" s="157"/>
      <c r="D356" s="3"/>
      <c r="F356" s="2"/>
    </row>
    <row r="357" spans="1:6" s="1" customFormat="1" x14ac:dyDescent="0.2">
      <c r="A357" s="157"/>
      <c r="B357" s="157"/>
      <c r="C357" s="157"/>
      <c r="D357" s="3"/>
      <c r="F357" s="2"/>
    </row>
    <row r="358" spans="1:6" s="1" customFormat="1" x14ac:dyDescent="0.2">
      <c r="A358" s="157"/>
      <c r="B358" s="157"/>
      <c r="C358" s="157"/>
      <c r="D358" s="3"/>
      <c r="F358" s="2"/>
    </row>
    <row r="359" spans="1:6" s="1" customFormat="1" x14ac:dyDescent="0.2">
      <c r="A359" s="157"/>
      <c r="B359" s="157"/>
      <c r="C359" s="157"/>
      <c r="D359" s="3"/>
      <c r="F359" s="2"/>
    </row>
  </sheetData>
  <mergeCells count="2">
    <mergeCell ref="A1:N1"/>
    <mergeCell ref="A2:N2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2" fitToHeight="0" orientation="landscape" useFirstPageNumber="1" horizontalDpi="4294967295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5"/>
  <sheetViews>
    <sheetView workbookViewId="0">
      <selection activeCell="Q5" sqref="Q5"/>
    </sheetView>
  </sheetViews>
  <sheetFormatPr defaultColWidth="11.42578125" defaultRowHeight="12.75" x14ac:dyDescent="0.2"/>
  <cols>
    <col min="1" max="2" width="4.28515625" style="426" customWidth="1"/>
    <col min="3" max="3" width="5.5703125" style="426" customWidth="1"/>
    <col min="4" max="4" width="5.28515625" style="10" hidden="1" customWidth="1"/>
    <col min="5" max="5" width="44" customWidth="1"/>
    <col min="6" max="6" width="12.85546875" style="182" customWidth="1"/>
    <col min="7" max="7" width="12.7109375" style="182" customWidth="1"/>
    <col min="8" max="8" width="8" style="82" customWidth="1"/>
    <col min="9" max="9" width="14" style="182" customWidth="1"/>
    <col min="10" max="10" width="8" style="82" customWidth="1"/>
    <col min="11" max="11" width="14.28515625" style="182" customWidth="1"/>
    <col min="12" max="12" width="8.28515625" style="82" customWidth="1"/>
    <col min="13" max="13" width="14.42578125" style="182" customWidth="1"/>
    <col min="14" max="14" width="8" style="82" customWidth="1"/>
    <col min="15" max="15" width="13.42578125" style="244" customWidth="1"/>
    <col min="16" max="16" width="13.42578125" bestFit="1" customWidth="1"/>
    <col min="17" max="17" width="12.28515625" bestFit="1" customWidth="1"/>
    <col min="19" max="19" width="14.140625" bestFit="1" customWidth="1"/>
  </cols>
  <sheetData>
    <row r="1" spans="1:17" s="1" customFormat="1" ht="38.450000000000003" customHeight="1" x14ac:dyDescent="0.2">
      <c r="A1" s="465" t="s">
        <v>111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242"/>
    </row>
    <row r="2" spans="1:17" s="1" customFormat="1" ht="27.6" customHeight="1" x14ac:dyDescent="0.2">
      <c r="A2" s="33" t="s">
        <v>3</v>
      </c>
      <c r="B2" s="33" t="s">
        <v>2</v>
      </c>
      <c r="C2" s="33" t="s">
        <v>1</v>
      </c>
      <c r="D2" s="34" t="s">
        <v>4</v>
      </c>
      <c r="E2" s="35" t="s">
        <v>57</v>
      </c>
      <c r="F2" s="390" t="s">
        <v>309</v>
      </c>
      <c r="G2" s="391" t="s">
        <v>310</v>
      </c>
      <c r="H2" s="391" t="s">
        <v>311</v>
      </c>
      <c r="I2" s="391" t="s">
        <v>312</v>
      </c>
      <c r="J2" s="391" t="s">
        <v>289</v>
      </c>
      <c r="K2" s="391" t="s">
        <v>313</v>
      </c>
      <c r="L2" s="391" t="s">
        <v>291</v>
      </c>
      <c r="M2" s="391" t="s">
        <v>314</v>
      </c>
      <c r="N2" s="391" t="s">
        <v>294</v>
      </c>
      <c r="O2" s="427"/>
    </row>
    <row r="3" spans="1:17" s="1" customFormat="1" ht="5.45" customHeight="1" x14ac:dyDescent="0.2">
      <c r="A3" s="409"/>
      <c r="B3" s="409"/>
      <c r="C3" s="409"/>
      <c r="D3" s="118"/>
      <c r="E3" s="119"/>
      <c r="F3" s="120"/>
      <c r="G3" s="120"/>
      <c r="H3" s="120"/>
      <c r="I3" s="120"/>
      <c r="J3" s="120"/>
      <c r="K3" s="120"/>
      <c r="L3" s="120"/>
      <c r="M3" s="120"/>
      <c r="N3" s="120"/>
      <c r="O3" s="427"/>
    </row>
    <row r="4" spans="1:17" s="1" customFormat="1" ht="17.45" customHeight="1" x14ac:dyDescent="0.2">
      <c r="A4" s="410">
        <v>3</v>
      </c>
      <c r="B4" s="411"/>
      <c r="C4" s="411"/>
      <c r="D4" s="121"/>
      <c r="E4" s="122" t="s">
        <v>44</v>
      </c>
      <c r="F4" s="62">
        <f>F5+F13+F48+F63+F59</f>
        <v>1070064132.4599999</v>
      </c>
      <c r="G4" s="62">
        <f>G5+G13+G48+G63+G59</f>
        <v>1162879500</v>
      </c>
      <c r="H4" s="117">
        <f>G4/F4*100</f>
        <v>108.67381353364533</v>
      </c>
      <c r="I4" s="62">
        <f>I5+I13+I48+I63+I59</f>
        <v>1115150000</v>
      </c>
      <c r="J4" s="117">
        <f>I4/G4*100</f>
        <v>95.895576454826141</v>
      </c>
      <c r="K4" s="62">
        <f>K5+K13+K48+K63+K59</f>
        <v>1108200000</v>
      </c>
      <c r="L4" s="117">
        <f>K4/I4*100</f>
        <v>99.37676545756176</v>
      </c>
      <c r="M4" s="62">
        <f>M5+M13+M48+M63+M59</f>
        <v>1116800000</v>
      </c>
      <c r="N4" s="117">
        <f>M4/K4*100</f>
        <v>100.77603320700234</v>
      </c>
      <c r="O4" s="220"/>
    </row>
    <row r="5" spans="1:17" s="1" customFormat="1" ht="13.5" customHeight="1" x14ac:dyDescent="0.2">
      <c r="A5" s="412"/>
      <c r="B5" s="413">
        <v>31</v>
      </c>
      <c r="C5" s="413"/>
      <c r="D5" s="49"/>
      <c r="E5" s="50" t="s">
        <v>45</v>
      </c>
      <c r="F5" s="51">
        <f>F6+F8+F10</f>
        <v>98032541.890000001</v>
      </c>
      <c r="G5" s="51">
        <f>G6+G8+G10</f>
        <v>103361450</v>
      </c>
      <c r="H5" s="117">
        <f t="shared" ref="H5:H35" si="0">G5/F5*100</f>
        <v>105.43585630573513</v>
      </c>
      <c r="I5" s="51">
        <f>I6+I8+I10</f>
        <v>104304400</v>
      </c>
      <c r="J5" s="117">
        <f t="shared" ref="J5:J68" si="1">I5/G5*100</f>
        <v>100.91228402852322</v>
      </c>
      <c r="K5" s="51">
        <f>K6+K8+K10</f>
        <v>105688600</v>
      </c>
      <c r="L5" s="117">
        <f>K5/I5*100</f>
        <v>101.32707728533023</v>
      </c>
      <c r="M5" s="51">
        <f>M6+M8+M10</f>
        <v>107794500</v>
      </c>
      <c r="N5" s="117">
        <f t="shared" ref="N5:N68" si="2">M5/K5*100</f>
        <v>101.99255170377883</v>
      </c>
      <c r="O5" s="220"/>
    </row>
    <row r="6" spans="1:17" s="352" customFormat="1" x14ac:dyDescent="0.2">
      <c r="A6" s="414"/>
      <c r="B6" s="414"/>
      <c r="C6" s="414">
        <v>311</v>
      </c>
      <c r="D6" s="53"/>
      <c r="E6" s="54" t="s">
        <v>213</v>
      </c>
      <c r="F6" s="351">
        <f>SUM(F7:F7)</f>
        <v>81675652.25</v>
      </c>
      <c r="G6" s="351">
        <f>SUM(G7:G7)</f>
        <v>85991700</v>
      </c>
      <c r="H6" s="115">
        <f t="shared" si="0"/>
        <v>105.28437500173131</v>
      </c>
      <c r="I6" s="351">
        <f>SUM(I7:I7)</f>
        <v>86800700</v>
      </c>
      <c r="J6" s="115">
        <f t="shared" si="1"/>
        <v>100.9407884714455</v>
      </c>
      <c r="K6" s="363">
        <f>SUM(K7:K7)</f>
        <v>87966800</v>
      </c>
      <c r="L6" s="345">
        <f t="shared" ref="L6:L68" si="3">K6/I6*100</f>
        <v>101.34342234567232</v>
      </c>
      <c r="M6" s="363">
        <f>SUM(M7:M7)</f>
        <v>89750000</v>
      </c>
      <c r="N6" s="345">
        <f t="shared" si="2"/>
        <v>102.02712841662991</v>
      </c>
      <c r="O6" s="221"/>
    </row>
    <row r="7" spans="1:17" s="1" customFormat="1" hidden="1" x14ac:dyDescent="0.2">
      <c r="A7" s="412"/>
      <c r="B7" s="415"/>
      <c r="C7" s="415"/>
      <c r="D7" s="53">
        <v>3111</v>
      </c>
      <c r="E7" s="54" t="s">
        <v>68</v>
      </c>
      <c r="F7" s="195">
        <v>81675652.25</v>
      </c>
      <c r="G7" s="195">
        <v>85991700</v>
      </c>
      <c r="H7" s="115">
        <f t="shared" si="0"/>
        <v>105.28437500173131</v>
      </c>
      <c r="I7" s="195">
        <v>86800700</v>
      </c>
      <c r="J7" s="117">
        <f t="shared" si="1"/>
        <v>100.9407884714455</v>
      </c>
      <c r="K7" s="363">
        <v>87966800</v>
      </c>
      <c r="L7" s="364">
        <f t="shared" si="3"/>
        <v>101.34342234567232</v>
      </c>
      <c r="M7" s="363">
        <v>89750000</v>
      </c>
      <c r="N7" s="364">
        <f t="shared" si="2"/>
        <v>102.02712841662991</v>
      </c>
      <c r="O7" s="221"/>
    </row>
    <row r="8" spans="1:17" s="352" customFormat="1" x14ac:dyDescent="0.2">
      <c r="A8" s="414"/>
      <c r="B8" s="414"/>
      <c r="C8" s="414">
        <v>312</v>
      </c>
      <c r="D8" s="53"/>
      <c r="E8" s="54" t="s">
        <v>46</v>
      </c>
      <c r="F8" s="195">
        <f>F9</f>
        <v>2308604</v>
      </c>
      <c r="G8" s="195">
        <f>G9</f>
        <v>2579150</v>
      </c>
      <c r="H8" s="115">
        <f t="shared" si="0"/>
        <v>111.7190302018016</v>
      </c>
      <c r="I8" s="195">
        <f>I9</f>
        <v>2574000</v>
      </c>
      <c r="J8" s="115">
        <f>I8/G8*100</f>
        <v>99.800321811449507</v>
      </c>
      <c r="K8" s="363">
        <f>K9</f>
        <v>2591500</v>
      </c>
      <c r="L8" s="345">
        <f>K8/I8*100</f>
        <v>100.67987567987569</v>
      </c>
      <c r="M8" s="363">
        <f>M9</f>
        <v>2607500</v>
      </c>
      <c r="N8" s="345">
        <f>M8/K8*100</f>
        <v>100.61740304842755</v>
      </c>
      <c r="O8" s="221"/>
      <c r="P8" s="353"/>
    </row>
    <row r="9" spans="1:17" s="1" customFormat="1" hidden="1" x14ac:dyDescent="0.2">
      <c r="A9" s="412"/>
      <c r="B9" s="415"/>
      <c r="C9" s="415"/>
      <c r="D9" s="53">
        <v>3121</v>
      </c>
      <c r="E9" s="54" t="s">
        <v>69</v>
      </c>
      <c r="F9" s="195">
        <v>2308604</v>
      </c>
      <c r="G9" s="195">
        <v>2579150</v>
      </c>
      <c r="H9" s="115">
        <f t="shared" si="0"/>
        <v>111.7190302018016</v>
      </c>
      <c r="I9" s="195">
        <v>2574000</v>
      </c>
      <c r="J9" s="117">
        <f t="shared" si="1"/>
        <v>99.800321811449507</v>
      </c>
      <c r="K9" s="363">
        <v>2591500</v>
      </c>
      <c r="L9" s="364">
        <f t="shared" si="3"/>
        <v>100.67987567987569</v>
      </c>
      <c r="M9" s="363">
        <v>2607500</v>
      </c>
      <c r="N9" s="364">
        <f t="shared" si="2"/>
        <v>100.61740304842755</v>
      </c>
      <c r="O9" s="221"/>
      <c r="P9" s="110"/>
    </row>
    <row r="10" spans="1:17" s="352" customFormat="1" x14ac:dyDescent="0.2">
      <c r="A10" s="414"/>
      <c r="B10" s="414"/>
      <c r="C10" s="414">
        <v>313</v>
      </c>
      <c r="D10" s="53"/>
      <c r="E10" s="54" t="s">
        <v>308</v>
      </c>
      <c r="F10" s="195">
        <f>F11+F12</f>
        <v>14048285.639999999</v>
      </c>
      <c r="G10" s="195">
        <f>G11+G12</f>
        <v>14790600</v>
      </c>
      <c r="H10" s="115">
        <f t="shared" si="0"/>
        <v>105.2840209760997</v>
      </c>
      <c r="I10" s="195">
        <f>I11+I12</f>
        <v>14929700</v>
      </c>
      <c r="J10" s="115">
        <f t="shared" si="1"/>
        <v>100.9404621854421</v>
      </c>
      <c r="K10" s="363">
        <f>K11+K12</f>
        <v>15130300</v>
      </c>
      <c r="L10" s="345">
        <f t="shared" si="3"/>
        <v>101.34363048152342</v>
      </c>
      <c r="M10" s="363">
        <f>M11+M12</f>
        <v>15437000</v>
      </c>
      <c r="N10" s="345">
        <f t="shared" si="2"/>
        <v>102.02705828701349</v>
      </c>
      <c r="O10" s="221"/>
      <c r="P10" s="353"/>
    </row>
    <row r="11" spans="1:17" s="14" customFormat="1" hidden="1" x14ac:dyDescent="0.2">
      <c r="A11" s="412"/>
      <c r="B11" s="415"/>
      <c r="C11" s="415"/>
      <c r="D11" s="53">
        <v>3132</v>
      </c>
      <c r="E11" s="179" t="s">
        <v>237</v>
      </c>
      <c r="F11" s="195">
        <v>12659784.789999999</v>
      </c>
      <c r="G11" s="195">
        <v>13328800</v>
      </c>
      <c r="H11" s="115">
        <f t="shared" si="0"/>
        <v>105.28457016527216</v>
      </c>
      <c r="I11" s="195">
        <v>13454100</v>
      </c>
      <c r="J11" s="117">
        <f t="shared" si="1"/>
        <v>100.94006962367206</v>
      </c>
      <c r="K11" s="195">
        <v>13634900</v>
      </c>
      <c r="L11" s="117">
        <f t="shared" si="3"/>
        <v>101.34382827539561</v>
      </c>
      <c r="M11" s="195">
        <v>13911250</v>
      </c>
      <c r="N11" s="117">
        <f t="shared" si="2"/>
        <v>102.02678420817168</v>
      </c>
      <c r="O11" s="221"/>
      <c r="P11" s="57"/>
    </row>
    <row r="12" spans="1:17" s="14" customFormat="1" hidden="1" x14ac:dyDescent="0.2">
      <c r="A12" s="412"/>
      <c r="B12" s="415"/>
      <c r="C12" s="415"/>
      <c r="D12" s="53">
        <v>3133</v>
      </c>
      <c r="E12" s="54" t="s">
        <v>197</v>
      </c>
      <c r="F12" s="195">
        <v>1388500.85</v>
      </c>
      <c r="G12" s="195">
        <v>1461800</v>
      </c>
      <c r="H12" s="196">
        <f t="shared" si="0"/>
        <v>105.27901369307769</v>
      </c>
      <c r="I12" s="195">
        <v>1475600</v>
      </c>
      <c r="J12" s="192">
        <f t="shared" si="1"/>
        <v>100.94404159255713</v>
      </c>
      <c r="K12" s="195">
        <v>1495400</v>
      </c>
      <c r="L12" s="192">
        <f t="shared" si="3"/>
        <v>101.341827053402</v>
      </c>
      <c r="M12" s="195">
        <v>1525750</v>
      </c>
      <c r="N12" s="117">
        <f t="shared" si="2"/>
        <v>102.02955730908118</v>
      </c>
      <c r="O12" s="221"/>
      <c r="P12" s="57"/>
    </row>
    <row r="13" spans="1:17" s="14" customFormat="1" ht="13.5" customHeight="1" x14ac:dyDescent="0.2">
      <c r="A13" s="412"/>
      <c r="B13" s="412">
        <v>32</v>
      </c>
      <c r="C13" s="415"/>
      <c r="D13" s="55"/>
      <c r="E13" s="132" t="s">
        <v>5</v>
      </c>
      <c r="F13" s="191">
        <f>F14+F18+F23+F41</f>
        <v>500962792.59999996</v>
      </c>
      <c r="G13" s="191">
        <f>G14+G18+G23+G41</f>
        <v>527888050</v>
      </c>
      <c r="H13" s="192">
        <f t="shared" si="0"/>
        <v>105.37470203331026</v>
      </c>
      <c r="I13" s="191">
        <f>I14+I18+I23+I41</f>
        <v>479425600</v>
      </c>
      <c r="J13" s="192">
        <f t="shared" si="1"/>
        <v>90.819559184944609</v>
      </c>
      <c r="K13" s="191">
        <f>K14+K18+K23+K41</f>
        <v>469691400</v>
      </c>
      <c r="L13" s="192">
        <f t="shared" si="3"/>
        <v>97.969611968989554</v>
      </c>
      <c r="M13" s="191">
        <f>M14+M18+M23+M41</f>
        <v>479285500</v>
      </c>
      <c r="N13" s="117">
        <f t="shared" si="2"/>
        <v>102.04263906045543</v>
      </c>
      <c r="O13" s="220"/>
      <c r="P13" s="57"/>
      <c r="Q13" s="215"/>
    </row>
    <row r="14" spans="1:17" s="79" customFormat="1" x14ac:dyDescent="0.2">
      <c r="A14" s="414"/>
      <c r="B14" s="414"/>
      <c r="C14" s="414">
        <v>321</v>
      </c>
      <c r="D14" s="53"/>
      <c r="E14" s="133" t="s">
        <v>8</v>
      </c>
      <c r="F14" s="351">
        <f>F15+F16+F17</f>
        <v>3245148.83</v>
      </c>
      <c r="G14" s="351">
        <f>G15+G16+G17</f>
        <v>4352050</v>
      </c>
      <c r="H14" s="196">
        <f t="shared" si="0"/>
        <v>134.10941155509346</v>
      </c>
      <c r="I14" s="351">
        <f>I15+I16+I17</f>
        <v>4797600</v>
      </c>
      <c r="J14" s="196">
        <f t="shared" si="1"/>
        <v>110.23770407049551</v>
      </c>
      <c r="K14" s="363">
        <f>K15+K16+K17</f>
        <v>4863400</v>
      </c>
      <c r="L14" s="344">
        <f t="shared" si="3"/>
        <v>101.37151909287978</v>
      </c>
      <c r="M14" s="363">
        <f>M15+M16+M17</f>
        <v>5027500</v>
      </c>
      <c r="N14" s="345">
        <f t="shared" si="2"/>
        <v>103.37418267055969</v>
      </c>
      <c r="O14" s="221"/>
      <c r="P14" s="204"/>
      <c r="Q14" s="204"/>
    </row>
    <row r="15" spans="1:17" s="14" customFormat="1" hidden="1" x14ac:dyDescent="0.2">
      <c r="A15" s="412"/>
      <c r="B15" s="415"/>
      <c r="C15" s="412"/>
      <c r="D15" s="53">
        <v>3211</v>
      </c>
      <c r="E15" s="133" t="s">
        <v>70</v>
      </c>
      <c r="F15" s="195">
        <v>816819.16</v>
      </c>
      <c r="G15" s="195">
        <v>825000</v>
      </c>
      <c r="H15" s="196">
        <f t="shared" si="0"/>
        <v>101.00154849452845</v>
      </c>
      <c r="I15" s="195">
        <v>1000000</v>
      </c>
      <c r="J15" s="192">
        <f t="shared" si="1"/>
        <v>121.21212121212122</v>
      </c>
      <c r="K15" s="363">
        <v>1020000</v>
      </c>
      <c r="L15" s="365">
        <f t="shared" si="3"/>
        <v>102</v>
      </c>
      <c r="M15" s="363">
        <v>1045000</v>
      </c>
      <c r="N15" s="364">
        <f t="shared" si="2"/>
        <v>102.45098039215685</v>
      </c>
      <c r="O15" s="221"/>
      <c r="P15" s="57"/>
    </row>
    <row r="16" spans="1:17" s="14" customFormat="1" hidden="1" x14ac:dyDescent="0.2">
      <c r="A16" s="412"/>
      <c r="B16" s="415"/>
      <c r="C16" s="412"/>
      <c r="D16" s="53">
        <v>3212</v>
      </c>
      <c r="E16" s="133" t="s">
        <v>71</v>
      </c>
      <c r="F16" s="195">
        <v>2042117.11</v>
      </c>
      <c r="G16" s="195">
        <v>3137050</v>
      </c>
      <c r="H16" s="196">
        <f t="shared" si="0"/>
        <v>153.61753665537819</v>
      </c>
      <c r="I16" s="195">
        <v>3205600</v>
      </c>
      <c r="J16" s="192">
        <f>I16/G16*100</f>
        <v>102.18517396917485</v>
      </c>
      <c r="K16" s="363">
        <v>3251400</v>
      </c>
      <c r="L16" s="365">
        <f t="shared" si="3"/>
        <v>101.42874968804591</v>
      </c>
      <c r="M16" s="363">
        <v>3305500</v>
      </c>
      <c r="N16" s="364">
        <f t="shared" si="2"/>
        <v>101.66389862828321</v>
      </c>
      <c r="O16" s="221"/>
      <c r="P16" s="57"/>
    </row>
    <row r="17" spans="1:19" s="14" customFormat="1" hidden="1" x14ac:dyDescent="0.2">
      <c r="A17" s="412"/>
      <c r="B17" s="415"/>
      <c r="C17" s="412"/>
      <c r="D17" s="134" t="s">
        <v>7</v>
      </c>
      <c r="E17" s="56" t="s">
        <v>72</v>
      </c>
      <c r="F17" s="195">
        <v>386212.56</v>
      </c>
      <c r="G17" s="195">
        <v>390000</v>
      </c>
      <c r="H17" s="196">
        <f t="shared" si="0"/>
        <v>100.98066204786298</v>
      </c>
      <c r="I17" s="195">
        <v>592000</v>
      </c>
      <c r="J17" s="192">
        <f t="shared" si="1"/>
        <v>151.7948717948718</v>
      </c>
      <c r="K17" s="363">
        <v>592000</v>
      </c>
      <c r="L17" s="365">
        <f t="shared" si="3"/>
        <v>100</v>
      </c>
      <c r="M17" s="363">
        <v>677000</v>
      </c>
      <c r="N17" s="364">
        <f t="shared" si="2"/>
        <v>114.35810810810811</v>
      </c>
      <c r="O17" s="221"/>
    </row>
    <row r="18" spans="1:19" s="79" customFormat="1" x14ac:dyDescent="0.2">
      <c r="A18" s="414"/>
      <c r="B18" s="414"/>
      <c r="C18" s="414">
        <v>322</v>
      </c>
      <c r="D18" s="136"/>
      <c r="E18" s="137" t="s">
        <v>47</v>
      </c>
      <c r="F18" s="351">
        <f>SUM(F19:F22)</f>
        <v>13464871.079999998</v>
      </c>
      <c r="G18" s="351">
        <f>SUM(G19:G22)</f>
        <v>13577500</v>
      </c>
      <c r="H18" s="196">
        <f t="shared" si="0"/>
        <v>100.836464896922</v>
      </c>
      <c r="I18" s="351">
        <f>SUM(I19:I22)</f>
        <v>14786000</v>
      </c>
      <c r="J18" s="196">
        <f t="shared" si="1"/>
        <v>108.9007549254281</v>
      </c>
      <c r="K18" s="363">
        <f>SUM(K19:K22)</f>
        <v>14816000</v>
      </c>
      <c r="L18" s="344">
        <f t="shared" si="3"/>
        <v>100.20289463005545</v>
      </c>
      <c r="M18" s="363">
        <f>SUM(M19:M22)</f>
        <v>15454000</v>
      </c>
      <c r="N18" s="345">
        <f t="shared" si="2"/>
        <v>104.3061555075594</v>
      </c>
      <c r="O18" s="221"/>
    </row>
    <row r="19" spans="1:19" s="79" customFormat="1" hidden="1" x14ac:dyDescent="0.2">
      <c r="A19" s="414"/>
      <c r="B19" s="414"/>
      <c r="C19" s="414"/>
      <c r="D19" s="136">
        <v>3221</v>
      </c>
      <c r="E19" s="54" t="s">
        <v>73</v>
      </c>
      <c r="F19" s="195">
        <v>1261418.92</v>
      </c>
      <c r="G19" s="195">
        <v>1275000</v>
      </c>
      <c r="H19" s="196">
        <f t="shared" si="0"/>
        <v>101.07665104626781</v>
      </c>
      <c r="I19" s="195">
        <v>1620000</v>
      </c>
      <c r="J19" s="192">
        <f t="shared" si="1"/>
        <v>127.05882352941175</v>
      </c>
      <c r="K19" s="363">
        <v>1620000</v>
      </c>
      <c r="L19" s="365">
        <f t="shared" si="3"/>
        <v>100</v>
      </c>
      <c r="M19" s="363">
        <v>1620000</v>
      </c>
      <c r="N19" s="364">
        <f t="shared" si="2"/>
        <v>100</v>
      </c>
      <c r="O19" s="221"/>
      <c r="Q19" s="204"/>
    </row>
    <row r="20" spans="1:19" s="79" customFormat="1" hidden="1" x14ac:dyDescent="0.2">
      <c r="A20" s="414"/>
      <c r="B20" s="414"/>
      <c r="C20" s="414"/>
      <c r="D20" s="136">
        <v>3223</v>
      </c>
      <c r="E20" s="54" t="s">
        <v>74</v>
      </c>
      <c r="F20" s="195">
        <v>11972483.119999999</v>
      </c>
      <c r="G20" s="195">
        <v>11942500</v>
      </c>
      <c r="H20" s="196">
        <f t="shared" si="0"/>
        <v>99.749566404066073</v>
      </c>
      <c r="I20" s="195">
        <v>12686000</v>
      </c>
      <c r="J20" s="192">
        <f t="shared" si="1"/>
        <v>106.22566464308143</v>
      </c>
      <c r="K20" s="363">
        <v>12716000</v>
      </c>
      <c r="L20" s="365">
        <f t="shared" si="3"/>
        <v>100.23648116033424</v>
      </c>
      <c r="M20" s="363">
        <v>13354000</v>
      </c>
      <c r="N20" s="364">
        <f t="shared" si="2"/>
        <v>105.01730103806229</v>
      </c>
      <c r="O20" s="221"/>
      <c r="S20" s="204" t="e">
        <f>#REF!+#REF!</f>
        <v>#REF!</v>
      </c>
    </row>
    <row r="21" spans="1:19" s="79" customFormat="1" hidden="1" x14ac:dyDescent="0.2">
      <c r="A21" s="414"/>
      <c r="B21" s="414"/>
      <c r="C21" s="414"/>
      <c r="D21" s="136" t="s">
        <v>9</v>
      </c>
      <c r="E21" s="137" t="s">
        <v>75</v>
      </c>
      <c r="F21" s="237">
        <v>214546</v>
      </c>
      <c r="G21" s="237">
        <v>210000</v>
      </c>
      <c r="H21" s="196">
        <f t="shared" si="0"/>
        <v>97.881107081931148</v>
      </c>
      <c r="I21" s="237">
        <v>230000</v>
      </c>
      <c r="J21" s="192">
        <f t="shared" si="1"/>
        <v>109.52380952380953</v>
      </c>
      <c r="K21" s="366">
        <v>230000</v>
      </c>
      <c r="L21" s="365">
        <f t="shared" si="3"/>
        <v>100</v>
      </c>
      <c r="M21" s="366">
        <v>230000</v>
      </c>
      <c r="N21" s="364">
        <f t="shared" si="2"/>
        <v>100</v>
      </c>
      <c r="O21" s="243"/>
    </row>
    <row r="22" spans="1:19" s="79" customFormat="1" hidden="1" x14ac:dyDescent="0.2">
      <c r="A22" s="414"/>
      <c r="B22" s="414"/>
      <c r="C22" s="414"/>
      <c r="D22" s="136">
        <v>3227</v>
      </c>
      <c r="E22" s="54" t="s">
        <v>198</v>
      </c>
      <c r="F22" s="237">
        <v>16423.04</v>
      </c>
      <c r="G22" s="237">
        <v>150000</v>
      </c>
      <c r="H22" s="196">
        <f t="shared" si="0"/>
        <v>913.35099957133389</v>
      </c>
      <c r="I22" s="237">
        <v>250000</v>
      </c>
      <c r="J22" s="192">
        <f t="shared" si="1"/>
        <v>166.66666666666669</v>
      </c>
      <c r="K22" s="366">
        <v>250000</v>
      </c>
      <c r="L22" s="365">
        <f t="shared" si="3"/>
        <v>100</v>
      </c>
      <c r="M22" s="366">
        <v>250000</v>
      </c>
      <c r="N22" s="364">
        <f t="shared" si="2"/>
        <v>100</v>
      </c>
      <c r="O22" s="243"/>
    </row>
    <row r="23" spans="1:19" s="79" customFormat="1" x14ac:dyDescent="0.2">
      <c r="A23" s="414"/>
      <c r="B23" s="414"/>
      <c r="C23" s="416">
        <v>323</v>
      </c>
      <c r="D23" s="354"/>
      <c r="E23" s="198" t="s">
        <v>10</v>
      </c>
      <c r="F23" s="351">
        <f>F24+F25+F31+F32+F33+F34+F35+F39+F40</f>
        <v>474227847.67999995</v>
      </c>
      <c r="G23" s="351">
        <f>G24+G25+G31+G32+G33+G34+G35+G39+G40</f>
        <v>506806500</v>
      </c>
      <c r="H23" s="196">
        <f t="shared" si="0"/>
        <v>106.86983113273085</v>
      </c>
      <c r="I23" s="351">
        <f>I24+I25+I31+I32+I33+I34+I35+I39+I40</f>
        <v>456246000</v>
      </c>
      <c r="J23" s="196">
        <f t="shared" si="1"/>
        <v>90.0237072728941</v>
      </c>
      <c r="K23" s="363">
        <f>K24+K25+K31+K32+K33+K34+K35+K39+K40</f>
        <v>446416000</v>
      </c>
      <c r="L23" s="344">
        <f t="shared" si="3"/>
        <v>97.845460562941923</v>
      </c>
      <c r="M23" s="363">
        <f>M24+M25+M31+M32+M33+M34+M35+M39+M40</f>
        <v>455196000</v>
      </c>
      <c r="N23" s="345">
        <f t="shared" si="2"/>
        <v>101.96677538439482</v>
      </c>
      <c r="O23" s="221"/>
    </row>
    <row r="24" spans="1:19" s="14" customFormat="1" hidden="1" x14ac:dyDescent="0.2">
      <c r="A24" s="415"/>
      <c r="B24" s="415"/>
      <c r="C24" s="417"/>
      <c r="D24" s="193">
        <v>3231</v>
      </c>
      <c r="E24" s="194" t="s">
        <v>76</v>
      </c>
      <c r="F24" s="195">
        <v>4398184.96</v>
      </c>
      <c r="G24" s="195">
        <v>4702000</v>
      </c>
      <c r="H24" s="196">
        <f t="shared" si="0"/>
        <v>106.90773677694536</v>
      </c>
      <c r="I24" s="195">
        <v>5022000</v>
      </c>
      <c r="J24" s="192">
        <f t="shared" si="1"/>
        <v>106.80561463207145</v>
      </c>
      <c r="K24" s="363">
        <v>5192000</v>
      </c>
      <c r="L24" s="365">
        <f t="shared" si="3"/>
        <v>103.38510553564318</v>
      </c>
      <c r="M24" s="363">
        <v>5362000</v>
      </c>
      <c r="N24" s="364">
        <f t="shared" si="2"/>
        <v>103.27426810477658</v>
      </c>
      <c r="O24" s="221"/>
    </row>
    <row r="25" spans="1:19" s="67" customFormat="1" hidden="1" x14ac:dyDescent="0.2">
      <c r="A25" s="413"/>
      <c r="B25" s="413"/>
      <c r="C25" s="418"/>
      <c r="D25" s="197">
        <v>3232</v>
      </c>
      <c r="E25" s="198" t="s">
        <v>11</v>
      </c>
      <c r="F25" s="199">
        <f>SUM(F26:F30)</f>
        <v>453254563.37</v>
      </c>
      <c r="G25" s="199">
        <f>SUM(G26:G30)</f>
        <v>483266000</v>
      </c>
      <c r="H25" s="192">
        <f t="shared" si="0"/>
        <v>106.62132034741394</v>
      </c>
      <c r="I25" s="199">
        <f>SUM(I26:I30)</f>
        <v>422710000</v>
      </c>
      <c r="J25" s="117">
        <f t="shared" si="1"/>
        <v>87.469426775316279</v>
      </c>
      <c r="K25" s="367">
        <f>SUM(K26:K30)</f>
        <v>412660000</v>
      </c>
      <c r="L25" s="364">
        <f t="shared" si="3"/>
        <v>97.622483499325767</v>
      </c>
      <c r="M25" s="367">
        <f>SUM(M26:M30)</f>
        <v>421210000</v>
      </c>
      <c r="N25" s="364">
        <f t="shared" si="2"/>
        <v>102.07192361750595</v>
      </c>
      <c r="O25" s="222"/>
      <c r="P25" s="59"/>
    </row>
    <row r="26" spans="1:19" s="14" customFormat="1" hidden="1" x14ac:dyDescent="0.2">
      <c r="A26" s="415"/>
      <c r="B26" s="415"/>
      <c r="C26" s="417"/>
      <c r="D26" s="193"/>
      <c r="E26" s="200" t="s">
        <v>77</v>
      </c>
      <c r="F26" s="181">
        <v>381472591.30000001</v>
      </c>
      <c r="G26" s="181">
        <v>380000000</v>
      </c>
      <c r="H26" s="196">
        <f t="shared" si="0"/>
        <v>99.613971925222302</v>
      </c>
      <c r="I26" s="181">
        <v>370000000</v>
      </c>
      <c r="J26" s="117">
        <f t="shared" si="1"/>
        <v>97.368421052631575</v>
      </c>
      <c r="K26" s="363">
        <v>377000000</v>
      </c>
      <c r="L26" s="364">
        <f t="shared" si="3"/>
        <v>101.8918918918919</v>
      </c>
      <c r="M26" s="363">
        <v>385000000</v>
      </c>
      <c r="N26" s="364">
        <f t="shared" si="2"/>
        <v>102.12201591511936</v>
      </c>
      <c r="O26" s="223"/>
    </row>
    <row r="27" spans="1:19" s="14" customFormat="1" hidden="1" x14ac:dyDescent="0.2">
      <c r="A27" s="415"/>
      <c r="B27" s="415"/>
      <c r="C27" s="417"/>
      <c r="D27" s="193"/>
      <c r="E27" s="200" t="s">
        <v>105</v>
      </c>
      <c r="F27" s="181">
        <v>477818</v>
      </c>
      <c r="G27" s="181">
        <v>1151000</v>
      </c>
      <c r="H27" s="196">
        <f t="shared" si="0"/>
        <v>240.88669744547087</v>
      </c>
      <c r="I27" s="181">
        <v>1000000</v>
      </c>
      <c r="J27" s="117">
        <f t="shared" si="1"/>
        <v>86.880973066898349</v>
      </c>
      <c r="K27" s="363">
        <v>1000000</v>
      </c>
      <c r="L27" s="364">
        <f t="shared" si="3"/>
        <v>100</v>
      </c>
      <c r="M27" s="363">
        <v>1000000</v>
      </c>
      <c r="N27" s="364">
        <f t="shared" si="2"/>
        <v>100</v>
      </c>
      <c r="O27" s="223"/>
    </row>
    <row r="28" spans="1:19" s="14" customFormat="1" hidden="1" x14ac:dyDescent="0.2">
      <c r="A28" s="415"/>
      <c r="B28" s="415"/>
      <c r="C28" s="417"/>
      <c r="D28" s="193"/>
      <c r="E28" s="200" t="s">
        <v>271</v>
      </c>
      <c r="F28" s="181">
        <v>14332936.199999999</v>
      </c>
      <c r="G28" s="181">
        <v>20000000</v>
      </c>
      <c r="H28" s="196">
        <f t="shared" si="0"/>
        <v>139.53874991782914</v>
      </c>
      <c r="I28" s="181">
        <v>20000000</v>
      </c>
      <c r="J28" s="117">
        <f t="shared" si="1"/>
        <v>100</v>
      </c>
      <c r="K28" s="363">
        <v>20000000</v>
      </c>
      <c r="L28" s="364">
        <f t="shared" si="3"/>
        <v>100</v>
      </c>
      <c r="M28" s="363">
        <v>20000000</v>
      </c>
      <c r="N28" s="364">
        <f t="shared" si="2"/>
        <v>100</v>
      </c>
      <c r="O28" s="223"/>
    </row>
    <row r="29" spans="1:19" s="14" customFormat="1" hidden="1" x14ac:dyDescent="0.2">
      <c r="A29" s="415"/>
      <c r="B29" s="415"/>
      <c r="C29" s="417"/>
      <c r="D29" s="193"/>
      <c r="E29" s="200" t="s">
        <v>259</v>
      </c>
      <c r="F29" s="181">
        <v>47554202.25</v>
      </c>
      <c r="G29" s="181">
        <v>71000000</v>
      </c>
      <c r="H29" s="196">
        <f t="shared" si="0"/>
        <v>149.30331419869418</v>
      </c>
      <c r="I29" s="181">
        <v>18000000</v>
      </c>
      <c r="J29" s="117">
        <f t="shared" si="1"/>
        <v>25.352112676056336</v>
      </c>
      <c r="K29" s="363">
        <v>0</v>
      </c>
      <c r="L29" s="364">
        <f t="shared" si="3"/>
        <v>0</v>
      </c>
      <c r="M29" s="363">
        <v>0</v>
      </c>
      <c r="N29" s="364" t="s">
        <v>297</v>
      </c>
      <c r="O29" s="223"/>
    </row>
    <row r="30" spans="1:19" s="14" customFormat="1" hidden="1" x14ac:dyDescent="0.2">
      <c r="A30" s="415"/>
      <c r="B30" s="415"/>
      <c r="C30" s="417"/>
      <c r="D30" s="193"/>
      <c r="E30" s="200" t="s">
        <v>78</v>
      </c>
      <c r="F30" s="181">
        <v>9417015.6199999992</v>
      </c>
      <c r="G30" s="181">
        <v>11115000</v>
      </c>
      <c r="H30" s="196">
        <f t="shared" si="0"/>
        <v>118.03102435546349</v>
      </c>
      <c r="I30" s="181">
        <v>13710000</v>
      </c>
      <c r="J30" s="117">
        <f t="shared" si="1"/>
        <v>123.34682860998652</v>
      </c>
      <c r="K30" s="363">
        <v>14660000</v>
      </c>
      <c r="L30" s="364">
        <f t="shared" si="3"/>
        <v>106.92924872355944</v>
      </c>
      <c r="M30" s="363">
        <v>15210000</v>
      </c>
      <c r="N30" s="364">
        <f t="shared" si="2"/>
        <v>103.75170532060028</v>
      </c>
      <c r="O30" s="223"/>
      <c r="Q30" s="57"/>
    </row>
    <row r="31" spans="1:19" s="14" customFormat="1" hidden="1" x14ac:dyDescent="0.2">
      <c r="A31" s="415"/>
      <c r="B31" s="415"/>
      <c r="C31" s="419"/>
      <c r="D31" s="193">
        <v>3233</v>
      </c>
      <c r="E31" s="202" t="s">
        <v>79</v>
      </c>
      <c r="F31" s="181">
        <v>1085081.6100000001</v>
      </c>
      <c r="G31" s="181">
        <v>1395000</v>
      </c>
      <c r="H31" s="196">
        <f t="shared" si="0"/>
        <v>128.56175859436044</v>
      </c>
      <c r="I31" s="181">
        <v>1495000</v>
      </c>
      <c r="J31" s="117">
        <f t="shared" si="1"/>
        <v>107.16845878136201</v>
      </c>
      <c r="K31" s="363">
        <v>1495000</v>
      </c>
      <c r="L31" s="364">
        <f t="shared" si="3"/>
        <v>100</v>
      </c>
      <c r="M31" s="363">
        <v>1495000</v>
      </c>
      <c r="N31" s="364">
        <f t="shared" si="2"/>
        <v>100</v>
      </c>
      <c r="O31" s="223"/>
    </row>
    <row r="32" spans="1:19" s="14" customFormat="1" hidden="1" x14ac:dyDescent="0.2">
      <c r="A32" s="415"/>
      <c r="B32" s="415"/>
      <c r="C32" s="419"/>
      <c r="D32" s="193">
        <v>3234</v>
      </c>
      <c r="E32" s="202" t="s">
        <v>80</v>
      </c>
      <c r="F32" s="181">
        <v>6461823.0999999996</v>
      </c>
      <c r="G32" s="181">
        <v>6269500</v>
      </c>
      <c r="H32" s="196">
        <f t="shared" si="0"/>
        <v>97.023702180890723</v>
      </c>
      <c r="I32" s="181">
        <v>6535000</v>
      </c>
      <c r="J32" s="117">
        <f t="shared" si="1"/>
        <v>104.23478746311507</v>
      </c>
      <c r="K32" s="363">
        <v>6535000</v>
      </c>
      <c r="L32" s="364">
        <f t="shared" si="3"/>
        <v>100</v>
      </c>
      <c r="M32" s="363">
        <v>6535000</v>
      </c>
      <c r="N32" s="364">
        <f t="shared" si="2"/>
        <v>100</v>
      </c>
      <c r="O32" s="223"/>
    </row>
    <row r="33" spans="1:16" s="14" customFormat="1" hidden="1" x14ac:dyDescent="0.2">
      <c r="A33" s="415"/>
      <c r="B33" s="415"/>
      <c r="C33" s="419"/>
      <c r="D33" s="193">
        <v>3235</v>
      </c>
      <c r="E33" s="202" t="s">
        <v>81</v>
      </c>
      <c r="F33" s="181">
        <v>2856069.95</v>
      </c>
      <c r="G33" s="181">
        <v>3048000</v>
      </c>
      <c r="H33" s="196">
        <f t="shared" si="0"/>
        <v>106.7200752558599</v>
      </c>
      <c r="I33" s="181">
        <v>6260000</v>
      </c>
      <c r="J33" s="117">
        <f t="shared" si="1"/>
        <v>205.38057742782155</v>
      </c>
      <c r="K33" s="363">
        <v>6260000</v>
      </c>
      <c r="L33" s="364">
        <f t="shared" si="3"/>
        <v>100</v>
      </c>
      <c r="M33" s="363">
        <v>6270000</v>
      </c>
      <c r="N33" s="364">
        <f t="shared" si="2"/>
        <v>100.15974440894568</v>
      </c>
      <c r="O33" s="223"/>
    </row>
    <row r="34" spans="1:16" s="14" customFormat="1" hidden="1" x14ac:dyDescent="0.2">
      <c r="A34" s="415"/>
      <c r="B34" s="415"/>
      <c r="C34" s="419"/>
      <c r="D34" s="193">
        <v>3236</v>
      </c>
      <c r="E34" s="202" t="s">
        <v>82</v>
      </c>
      <c r="F34" s="181">
        <v>717573.77</v>
      </c>
      <c r="G34" s="181">
        <v>1000000</v>
      </c>
      <c r="H34" s="196">
        <f t="shared" si="0"/>
        <v>139.35849410995053</v>
      </c>
      <c r="I34" s="181">
        <v>1100000</v>
      </c>
      <c r="J34" s="117">
        <f t="shared" si="1"/>
        <v>110.00000000000001</v>
      </c>
      <c r="K34" s="363">
        <v>1100000</v>
      </c>
      <c r="L34" s="364">
        <f t="shared" si="3"/>
        <v>100</v>
      </c>
      <c r="M34" s="363">
        <v>1100000</v>
      </c>
      <c r="N34" s="364">
        <f t="shared" si="2"/>
        <v>100</v>
      </c>
      <c r="O34" s="223"/>
    </row>
    <row r="35" spans="1:16" s="14" customFormat="1" hidden="1" x14ac:dyDescent="0.2">
      <c r="A35" s="415"/>
      <c r="B35" s="415"/>
      <c r="C35" s="419"/>
      <c r="D35" s="193">
        <v>3237</v>
      </c>
      <c r="E35" s="203" t="s">
        <v>83</v>
      </c>
      <c r="F35" s="199">
        <f>SUM(F36:F38)</f>
        <v>4107298.8299999996</v>
      </c>
      <c r="G35" s="199">
        <f>SUM(G36:G38)</f>
        <v>5550000</v>
      </c>
      <c r="H35" s="192">
        <f t="shared" si="0"/>
        <v>135.12530326409197</v>
      </c>
      <c r="I35" s="199">
        <f>SUM(I36:I38)</f>
        <v>10800000</v>
      </c>
      <c r="J35" s="117">
        <f t="shared" si="1"/>
        <v>194.59459459459461</v>
      </c>
      <c r="K35" s="367">
        <f>SUM(K36:K38)</f>
        <v>10850000</v>
      </c>
      <c r="L35" s="364">
        <f t="shared" si="3"/>
        <v>100.46296296296295</v>
      </c>
      <c r="M35" s="367">
        <f>SUM(M36:M38)</f>
        <v>10850000</v>
      </c>
      <c r="N35" s="364">
        <f t="shared" si="2"/>
        <v>100</v>
      </c>
      <c r="O35" s="222"/>
    </row>
    <row r="36" spans="1:16" s="14" customFormat="1" hidden="1" x14ac:dyDescent="0.2">
      <c r="A36" s="415"/>
      <c r="B36" s="415"/>
      <c r="C36" s="419"/>
      <c r="D36" s="193"/>
      <c r="E36" s="200" t="s">
        <v>84</v>
      </c>
      <c r="F36" s="181">
        <v>2675722</v>
      </c>
      <c r="G36" s="181">
        <v>4000000</v>
      </c>
      <c r="H36" s="196">
        <f t="shared" ref="H36:H56" si="4">G36/F36*100</f>
        <v>149.49236131406775</v>
      </c>
      <c r="I36" s="181">
        <v>8000000</v>
      </c>
      <c r="J36" s="117">
        <f t="shared" si="1"/>
        <v>200</v>
      </c>
      <c r="K36" s="363">
        <v>8000000</v>
      </c>
      <c r="L36" s="364">
        <f t="shared" si="3"/>
        <v>100</v>
      </c>
      <c r="M36" s="363">
        <v>8000000</v>
      </c>
      <c r="N36" s="364">
        <f t="shared" si="2"/>
        <v>100</v>
      </c>
      <c r="O36" s="223"/>
    </row>
    <row r="37" spans="1:16" s="14" customFormat="1" hidden="1" x14ac:dyDescent="0.2">
      <c r="A37" s="415"/>
      <c r="B37" s="415"/>
      <c r="C37" s="419"/>
      <c r="D37" s="193"/>
      <c r="E37" s="200" t="s">
        <v>106</v>
      </c>
      <c r="F37" s="181">
        <v>717521.97</v>
      </c>
      <c r="G37" s="181">
        <v>950000</v>
      </c>
      <c r="H37" s="196">
        <f t="shared" si="4"/>
        <v>132.40012706509879</v>
      </c>
      <c r="I37" s="181">
        <v>2050000</v>
      </c>
      <c r="J37" s="192">
        <f t="shared" si="1"/>
        <v>215.78947368421052</v>
      </c>
      <c r="K37" s="363">
        <v>2100000</v>
      </c>
      <c r="L37" s="365">
        <f t="shared" si="3"/>
        <v>102.4390243902439</v>
      </c>
      <c r="M37" s="363">
        <v>2100000</v>
      </c>
      <c r="N37" s="364">
        <f t="shared" si="2"/>
        <v>100</v>
      </c>
      <c r="O37" s="223"/>
    </row>
    <row r="38" spans="1:16" s="14" customFormat="1" hidden="1" x14ac:dyDescent="0.2">
      <c r="A38" s="415"/>
      <c r="B38" s="415"/>
      <c r="C38" s="419"/>
      <c r="D38" s="193"/>
      <c r="E38" s="200" t="s">
        <v>107</v>
      </c>
      <c r="F38" s="181">
        <v>714054.86</v>
      </c>
      <c r="G38" s="181">
        <v>600000</v>
      </c>
      <c r="H38" s="196">
        <f t="shared" si="4"/>
        <v>84.027157241111709</v>
      </c>
      <c r="I38" s="181">
        <v>750000</v>
      </c>
      <c r="J38" s="192">
        <f t="shared" si="1"/>
        <v>125</v>
      </c>
      <c r="K38" s="363">
        <v>750000</v>
      </c>
      <c r="L38" s="365">
        <f t="shared" si="3"/>
        <v>100</v>
      </c>
      <c r="M38" s="363">
        <v>750000</v>
      </c>
      <c r="N38" s="364">
        <f t="shared" si="2"/>
        <v>100</v>
      </c>
      <c r="O38" s="223"/>
    </row>
    <row r="39" spans="1:16" s="14" customFormat="1" hidden="1" x14ac:dyDescent="0.2">
      <c r="A39" s="415"/>
      <c r="B39" s="415"/>
      <c r="C39" s="419"/>
      <c r="D39" s="193">
        <v>3238</v>
      </c>
      <c r="E39" s="203" t="s">
        <v>85</v>
      </c>
      <c r="F39" s="181"/>
      <c r="G39" s="181"/>
      <c r="H39" s="196" t="e">
        <f t="shared" si="4"/>
        <v>#DIV/0!</v>
      </c>
      <c r="I39" s="181"/>
      <c r="J39" s="192" t="e">
        <f t="shared" si="1"/>
        <v>#DIV/0!</v>
      </c>
      <c r="K39" s="363"/>
      <c r="L39" s="365" t="e">
        <f t="shared" si="3"/>
        <v>#DIV/0!</v>
      </c>
      <c r="M39" s="363"/>
      <c r="N39" s="364" t="e">
        <f t="shared" si="2"/>
        <v>#DIV/0!</v>
      </c>
      <c r="O39" s="223"/>
    </row>
    <row r="40" spans="1:16" s="14" customFormat="1" ht="13.5" hidden="1" customHeight="1" x14ac:dyDescent="0.2">
      <c r="A40" s="415"/>
      <c r="B40" s="415"/>
      <c r="C40" s="419"/>
      <c r="D40" s="193">
        <v>3239</v>
      </c>
      <c r="E40" s="203" t="s">
        <v>86</v>
      </c>
      <c r="F40" s="181">
        <v>1347252.09</v>
      </c>
      <c r="G40" s="181">
        <v>1576000</v>
      </c>
      <c r="H40" s="196">
        <f t="shared" si="4"/>
        <v>116.97884988992668</v>
      </c>
      <c r="I40" s="181">
        <v>2324000</v>
      </c>
      <c r="J40" s="192">
        <f t="shared" si="1"/>
        <v>147.46192893401016</v>
      </c>
      <c r="K40" s="363">
        <v>2324000</v>
      </c>
      <c r="L40" s="365">
        <f t="shared" si="3"/>
        <v>100</v>
      </c>
      <c r="M40" s="363">
        <v>2374000</v>
      </c>
      <c r="N40" s="364">
        <f t="shared" si="2"/>
        <v>102.15146299483648</v>
      </c>
      <c r="O40" s="223"/>
    </row>
    <row r="41" spans="1:16" s="79" customFormat="1" ht="13.5" customHeight="1" x14ac:dyDescent="0.2">
      <c r="A41" s="414"/>
      <c r="B41" s="414"/>
      <c r="C41" s="414">
        <v>329</v>
      </c>
      <c r="D41" s="53"/>
      <c r="E41" s="54" t="s">
        <v>49</v>
      </c>
      <c r="F41" s="204">
        <f>SUM(F42:F47)</f>
        <v>10024925.01</v>
      </c>
      <c r="G41" s="351">
        <f>SUM(G42:G47)</f>
        <v>3152000</v>
      </c>
      <c r="H41" s="196">
        <f t="shared" si="4"/>
        <v>31.441631701542278</v>
      </c>
      <c r="I41" s="351">
        <f>SUM(I42:I47)</f>
        <v>3596000</v>
      </c>
      <c r="J41" s="196">
        <f t="shared" si="1"/>
        <v>114.08629441624365</v>
      </c>
      <c r="K41" s="363">
        <f>SUM(K42:K47)</f>
        <v>3596000</v>
      </c>
      <c r="L41" s="344">
        <f t="shared" si="3"/>
        <v>100</v>
      </c>
      <c r="M41" s="363">
        <f>SUM(M42:M47)</f>
        <v>3608000</v>
      </c>
      <c r="N41" s="345">
        <f t="shared" si="2"/>
        <v>100.3337041156841</v>
      </c>
      <c r="O41" s="221"/>
      <c r="P41" s="336"/>
    </row>
    <row r="42" spans="1:16" s="14" customFormat="1" ht="15" hidden="1" customHeight="1" x14ac:dyDescent="0.2">
      <c r="A42" s="415"/>
      <c r="B42" s="415"/>
      <c r="C42" s="415"/>
      <c r="D42" s="139">
        <v>3291</v>
      </c>
      <c r="E42" s="140" t="s">
        <v>87</v>
      </c>
      <c r="F42" s="181">
        <v>344872.22</v>
      </c>
      <c r="G42" s="181">
        <v>360000</v>
      </c>
      <c r="H42" s="196">
        <f t="shared" si="4"/>
        <v>104.38648842171168</v>
      </c>
      <c r="I42" s="181">
        <v>360000</v>
      </c>
      <c r="J42" s="192">
        <f t="shared" si="1"/>
        <v>100</v>
      </c>
      <c r="K42" s="181">
        <v>360000</v>
      </c>
      <c r="L42" s="192">
        <f t="shared" si="3"/>
        <v>100</v>
      </c>
      <c r="M42" s="181">
        <v>360000</v>
      </c>
      <c r="N42" s="117">
        <f t="shared" si="2"/>
        <v>100</v>
      </c>
      <c r="O42" s="223"/>
      <c r="P42" s="226"/>
    </row>
    <row r="43" spans="1:16" s="14" customFormat="1" ht="13.5" hidden="1" customHeight="1" x14ac:dyDescent="0.2">
      <c r="A43" s="415"/>
      <c r="B43" s="415"/>
      <c r="C43" s="415"/>
      <c r="D43" s="139">
        <v>3292</v>
      </c>
      <c r="E43" s="60" t="s">
        <v>88</v>
      </c>
      <c r="F43" s="63">
        <v>515488.9</v>
      </c>
      <c r="G43" s="181">
        <v>690000</v>
      </c>
      <c r="H43" s="196">
        <f t="shared" si="4"/>
        <v>133.85351265565561</v>
      </c>
      <c r="I43" s="181">
        <v>1140000</v>
      </c>
      <c r="J43" s="192">
        <f t="shared" si="1"/>
        <v>165.21739130434781</v>
      </c>
      <c r="K43" s="181">
        <v>1140000</v>
      </c>
      <c r="L43" s="192">
        <f t="shared" si="3"/>
        <v>100</v>
      </c>
      <c r="M43" s="181">
        <v>1140000</v>
      </c>
      <c r="N43" s="117">
        <f t="shared" si="2"/>
        <v>100</v>
      </c>
      <c r="O43" s="223"/>
      <c r="P43" s="226"/>
    </row>
    <row r="44" spans="1:16" s="14" customFormat="1" ht="13.5" hidden="1" customHeight="1" x14ac:dyDescent="0.2">
      <c r="A44" s="415"/>
      <c r="B44" s="415"/>
      <c r="C44" s="415"/>
      <c r="D44" s="139">
        <v>3293</v>
      </c>
      <c r="E44" s="60" t="s">
        <v>89</v>
      </c>
      <c r="F44" s="63">
        <v>141059.23000000001</v>
      </c>
      <c r="G44" s="63">
        <v>175000</v>
      </c>
      <c r="H44" s="115">
        <f t="shared" si="4"/>
        <v>124.06136060717188</v>
      </c>
      <c r="I44" s="63">
        <v>175000</v>
      </c>
      <c r="J44" s="117">
        <f t="shared" si="1"/>
        <v>100</v>
      </c>
      <c r="K44" s="63">
        <v>175000</v>
      </c>
      <c r="L44" s="117">
        <f t="shared" si="3"/>
        <v>100</v>
      </c>
      <c r="M44" s="63">
        <v>175000</v>
      </c>
      <c r="N44" s="117">
        <f t="shared" si="2"/>
        <v>100</v>
      </c>
      <c r="O44" s="223"/>
      <c r="P44" s="226"/>
    </row>
    <row r="45" spans="1:16" s="14" customFormat="1" ht="13.5" hidden="1" customHeight="1" x14ac:dyDescent="0.2">
      <c r="A45" s="415"/>
      <c r="B45" s="415"/>
      <c r="C45" s="415"/>
      <c r="D45" s="139">
        <v>3294</v>
      </c>
      <c r="E45" s="60" t="s">
        <v>90</v>
      </c>
      <c r="F45" s="63">
        <v>135207.81</v>
      </c>
      <c r="G45" s="63">
        <v>173000</v>
      </c>
      <c r="H45" s="115">
        <f t="shared" si="4"/>
        <v>127.95118861846812</v>
      </c>
      <c r="I45" s="63">
        <v>213000</v>
      </c>
      <c r="J45" s="117">
        <f t="shared" si="1"/>
        <v>123.121387283237</v>
      </c>
      <c r="K45" s="63">
        <v>213000</v>
      </c>
      <c r="L45" s="117">
        <f t="shared" si="3"/>
        <v>100</v>
      </c>
      <c r="M45" s="63">
        <v>213000</v>
      </c>
      <c r="N45" s="117">
        <f t="shared" si="2"/>
        <v>100</v>
      </c>
      <c r="O45" s="223"/>
      <c r="P45" s="226"/>
    </row>
    <row r="46" spans="1:16" s="14" customFormat="1" ht="13.5" hidden="1" customHeight="1" x14ac:dyDescent="0.2">
      <c r="A46" s="415"/>
      <c r="B46" s="415"/>
      <c r="C46" s="415"/>
      <c r="D46" s="139">
        <v>3295</v>
      </c>
      <c r="E46" s="60" t="s">
        <v>199</v>
      </c>
      <c r="F46" s="63">
        <v>303333.21000000002</v>
      </c>
      <c r="G46" s="63">
        <v>376000</v>
      </c>
      <c r="H46" s="115">
        <f t="shared" si="4"/>
        <v>123.95609435577461</v>
      </c>
      <c r="I46" s="63">
        <v>433000</v>
      </c>
      <c r="J46" s="117">
        <f t="shared" si="1"/>
        <v>115.15957446808511</v>
      </c>
      <c r="K46" s="63">
        <v>433000</v>
      </c>
      <c r="L46" s="117">
        <f t="shared" si="3"/>
        <v>100</v>
      </c>
      <c r="M46" s="63">
        <v>435000</v>
      </c>
      <c r="N46" s="117">
        <f t="shared" si="2"/>
        <v>100.46189376443418</v>
      </c>
      <c r="O46" s="223"/>
      <c r="P46" s="226"/>
    </row>
    <row r="47" spans="1:16" s="14" customFormat="1" ht="13.5" hidden="1" customHeight="1" x14ac:dyDescent="0.2">
      <c r="A47" s="415"/>
      <c r="B47" s="415"/>
      <c r="C47" s="415"/>
      <c r="D47" s="139">
        <v>3299</v>
      </c>
      <c r="E47" s="54" t="s">
        <v>91</v>
      </c>
      <c r="F47" s="181">
        <v>8584963.6400000006</v>
      </c>
      <c r="G47" s="181">
        <v>1378000</v>
      </c>
      <c r="H47" s="115">
        <f t="shared" si="4"/>
        <v>16.051320166103814</v>
      </c>
      <c r="I47" s="181">
        <v>1275000</v>
      </c>
      <c r="J47" s="117">
        <f t="shared" si="1"/>
        <v>92.525399129172712</v>
      </c>
      <c r="K47" s="181">
        <v>1275000</v>
      </c>
      <c r="L47" s="117">
        <f t="shared" si="3"/>
        <v>100</v>
      </c>
      <c r="M47" s="181">
        <v>1285000</v>
      </c>
      <c r="N47" s="117">
        <f t="shared" si="2"/>
        <v>100.78431372549019</v>
      </c>
      <c r="O47" s="223"/>
      <c r="P47" s="226"/>
    </row>
    <row r="48" spans="1:16" s="14" customFormat="1" ht="13.5" customHeight="1" x14ac:dyDescent="0.2">
      <c r="A48" s="415"/>
      <c r="B48" s="412">
        <v>34</v>
      </c>
      <c r="C48" s="415"/>
      <c r="D48" s="138"/>
      <c r="E48" s="132" t="s">
        <v>12</v>
      </c>
      <c r="F48" s="51">
        <f>F49+F54</f>
        <v>444264525.56999999</v>
      </c>
      <c r="G48" s="51">
        <f>G49+G54</f>
        <v>455830000</v>
      </c>
      <c r="H48" s="117">
        <f t="shared" si="4"/>
        <v>102.60328560223468</v>
      </c>
      <c r="I48" s="51">
        <f>I49+I54</f>
        <v>455320000</v>
      </c>
      <c r="J48" s="117">
        <f t="shared" si="1"/>
        <v>99.888116183664962</v>
      </c>
      <c r="K48" s="51">
        <f>K49+K54</f>
        <v>456720000</v>
      </c>
      <c r="L48" s="117">
        <f t="shared" si="3"/>
        <v>100.3074760607924</v>
      </c>
      <c r="M48" s="51">
        <f>M49+M54</f>
        <v>453620000</v>
      </c>
      <c r="N48" s="117">
        <f t="shared" si="2"/>
        <v>99.321247153617094</v>
      </c>
      <c r="O48" s="220"/>
      <c r="P48" s="238"/>
    </row>
    <row r="49" spans="1:17" s="79" customFormat="1" x14ac:dyDescent="0.2">
      <c r="A49" s="414"/>
      <c r="B49" s="414"/>
      <c r="C49" s="414">
        <v>342</v>
      </c>
      <c r="D49" s="355"/>
      <c r="E49" s="137" t="s">
        <v>214</v>
      </c>
      <c r="F49" s="204">
        <f>F51+F50</f>
        <v>412080776.88999999</v>
      </c>
      <c r="G49" s="204">
        <f>G51+G50</f>
        <v>418010000</v>
      </c>
      <c r="H49" s="115">
        <f t="shared" si="4"/>
        <v>101.43884972134546</v>
      </c>
      <c r="I49" s="204">
        <f>I51+I50</f>
        <v>421350000</v>
      </c>
      <c r="J49" s="115">
        <f t="shared" si="1"/>
        <v>100.79902394679554</v>
      </c>
      <c r="K49" s="368">
        <f>K51+K50</f>
        <v>423900000</v>
      </c>
      <c r="L49" s="345">
        <f t="shared" si="3"/>
        <v>100.60519757920969</v>
      </c>
      <c r="M49" s="368">
        <f>M51+M50</f>
        <v>420800000</v>
      </c>
      <c r="N49" s="345">
        <f t="shared" si="2"/>
        <v>99.268695447039406</v>
      </c>
      <c r="O49" s="221"/>
      <c r="P49" s="336"/>
    </row>
    <row r="50" spans="1:17" s="14" customFormat="1" ht="25.5" hidden="1" x14ac:dyDescent="0.2">
      <c r="A50" s="415"/>
      <c r="B50" s="415"/>
      <c r="C50" s="412"/>
      <c r="D50" s="134" t="s">
        <v>270</v>
      </c>
      <c r="E50" s="141" t="s">
        <v>267</v>
      </c>
      <c r="F50" s="95">
        <v>264452</v>
      </c>
      <c r="G50" s="59">
        <v>0</v>
      </c>
      <c r="H50" s="117">
        <f t="shared" si="4"/>
        <v>0</v>
      </c>
      <c r="I50" s="59"/>
      <c r="J50" s="117" t="s">
        <v>297</v>
      </c>
      <c r="K50" s="369"/>
      <c r="L50" s="364" t="s">
        <v>297</v>
      </c>
      <c r="M50" s="369"/>
      <c r="N50" s="364" t="s">
        <v>297</v>
      </c>
      <c r="O50" s="222"/>
      <c r="P50" s="226"/>
    </row>
    <row r="51" spans="1:17" s="14" customFormat="1" ht="25.5" hidden="1" x14ac:dyDescent="0.2">
      <c r="A51" s="415"/>
      <c r="B51" s="415"/>
      <c r="C51" s="415"/>
      <c r="D51" s="134" t="s">
        <v>48</v>
      </c>
      <c r="E51" s="141" t="s">
        <v>200</v>
      </c>
      <c r="F51" s="59">
        <f>F52+F53</f>
        <v>411816324.88999999</v>
      </c>
      <c r="G51" s="59">
        <f>G52+G53</f>
        <v>418010000</v>
      </c>
      <c r="H51" s="117">
        <f t="shared" si="4"/>
        <v>101.50398970017869</v>
      </c>
      <c r="I51" s="59">
        <f>I52+I53</f>
        <v>421350000</v>
      </c>
      <c r="J51" s="117">
        <f t="shared" si="1"/>
        <v>100.79902394679554</v>
      </c>
      <c r="K51" s="369">
        <f>K52+K53</f>
        <v>423900000</v>
      </c>
      <c r="L51" s="364">
        <f t="shared" si="3"/>
        <v>100.60519757920969</v>
      </c>
      <c r="M51" s="369">
        <f>M52+M53</f>
        <v>420800000</v>
      </c>
      <c r="N51" s="364">
        <f t="shared" si="2"/>
        <v>99.268695447039406</v>
      </c>
      <c r="O51" s="222"/>
      <c r="P51" s="226"/>
    </row>
    <row r="52" spans="1:17" s="14" customFormat="1" ht="13.5" hidden="1" customHeight="1" x14ac:dyDescent="0.2">
      <c r="A52" s="415"/>
      <c r="B52" s="415"/>
      <c r="C52" s="415"/>
      <c r="D52" s="134"/>
      <c r="E52" s="140" t="s">
        <v>201</v>
      </c>
      <c r="F52" s="63">
        <v>375127054.89999998</v>
      </c>
      <c r="G52" s="181">
        <v>383750000</v>
      </c>
      <c r="H52" s="115">
        <f t="shared" si="4"/>
        <v>102.29867320614842</v>
      </c>
      <c r="I52" s="181">
        <v>375250000</v>
      </c>
      <c r="J52" s="117">
        <f t="shared" si="1"/>
        <v>97.785016286644961</v>
      </c>
      <c r="K52" s="363">
        <v>370300000</v>
      </c>
      <c r="L52" s="364">
        <f t="shared" si="3"/>
        <v>98.680879413724185</v>
      </c>
      <c r="M52" s="363">
        <v>371100000</v>
      </c>
      <c r="N52" s="364">
        <f t="shared" si="2"/>
        <v>100.21604104779908</v>
      </c>
      <c r="O52" s="223"/>
      <c r="P52" s="226"/>
    </row>
    <row r="53" spans="1:17" s="14" customFormat="1" ht="13.5" hidden="1" customHeight="1" x14ac:dyDescent="0.2">
      <c r="A53" s="415"/>
      <c r="B53" s="415"/>
      <c r="C53" s="415"/>
      <c r="D53" s="134"/>
      <c r="E53" s="140" t="s">
        <v>202</v>
      </c>
      <c r="F53" s="181">
        <v>36689269.990000002</v>
      </c>
      <c r="G53" s="181">
        <v>34260000</v>
      </c>
      <c r="H53" s="115">
        <f t="shared" si="4"/>
        <v>93.378799876197803</v>
      </c>
      <c r="I53" s="181">
        <v>46100000</v>
      </c>
      <c r="J53" s="117">
        <f t="shared" si="1"/>
        <v>134.559252772913</v>
      </c>
      <c r="K53" s="363">
        <v>53600000</v>
      </c>
      <c r="L53" s="364">
        <f t="shared" si="3"/>
        <v>116.26898047722342</v>
      </c>
      <c r="M53" s="363">
        <v>49700000</v>
      </c>
      <c r="N53" s="364">
        <f t="shared" si="2"/>
        <v>92.723880597014926</v>
      </c>
      <c r="O53" s="223"/>
      <c r="P53" s="226"/>
    </row>
    <row r="54" spans="1:17" s="79" customFormat="1" ht="13.5" customHeight="1" x14ac:dyDescent="0.2">
      <c r="A54" s="414"/>
      <c r="B54" s="414"/>
      <c r="C54" s="414">
        <v>343</v>
      </c>
      <c r="D54" s="53"/>
      <c r="E54" s="54" t="s">
        <v>58</v>
      </c>
      <c r="F54" s="204">
        <f>SUM(F55:F58)</f>
        <v>32183748.68</v>
      </c>
      <c r="G54" s="351">
        <f>SUM(G55:G58)</f>
        <v>37820000</v>
      </c>
      <c r="H54" s="115">
        <f t="shared" si="4"/>
        <v>117.51272474825952</v>
      </c>
      <c r="I54" s="351">
        <f>SUM(I55:I58)</f>
        <v>33970000</v>
      </c>
      <c r="J54" s="115">
        <f t="shared" si="1"/>
        <v>89.820200951877311</v>
      </c>
      <c r="K54" s="363">
        <f>SUM(K55:K58)</f>
        <v>32820000</v>
      </c>
      <c r="L54" s="345">
        <f t="shared" si="3"/>
        <v>96.614659994112458</v>
      </c>
      <c r="M54" s="363">
        <f>SUM(M55:M58)</f>
        <v>32820000</v>
      </c>
      <c r="N54" s="345">
        <f t="shared" si="2"/>
        <v>100</v>
      </c>
      <c r="O54" s="221"/>
      <c r="P54" s="336"/>
    </row>
    <row r="55" spans="1:17" s="14" customFormat="1" ht="22.5" hidden="1" customHeight="1" x14ac:dyDescent="0.2">
      <c r="A55" s="415"/>
      <c r="B55" s="415"/>
      <c r="C55" s="415"/>
      <c r="D55" s="58">
        <v>3431</v>
      </c>
      <c r="E55" s="140" t="s">
        <v>92</v>
      </c>
      <c r="F55" s="63">
        <v>309024.15999999997</v>
      </c>
      <c r="G55" s="87">
        <v>320000</v>
      </c>
      <c r="H55" s="115">
        <f t="shared" si="4"/>
        <v>103.55177407488141</v>
      </c>
      <c r="I55" s="87">
        <v>320000</v>
      </c>
      <c r="J55" s="117">
        <f t="shared" si="1"/>
        <v>100</v>
      </c>
      <c r="K55" s="87">
        <v>320000</v>
      </c>
      <c r="L55" s="117">
        <f t="shared" si="3"/>
        <v>100</v>
      </c>
      <c r="M55" s="87">
        <v>320000</v>
      </c>
      <c r="N55" s="117">
        <f t="shared" si="2"/>
        <v>100</v>
      </c>
      <c r="O55" s="223"/>
      <c r="P55" s="238"/>
    </row>
    <row r="56" spans="1:17" s="213" customFormat="1" ht="28.5" hidden="1" customHeight="1" x14ac:dyDescent="0.2">
      <c r="A56" s="420"/>
      <c r="B56" s="420"/>
      <c r="C56" s="420"/>
      <c r="D56" s="211">
        <v>3432</v>
      </c>
      <c r="E56" s="140" t="s">
        <v>203</v>
      </c>
      <c r="F56" s="212">
        <v>9822394.5199999996</v>
      </c>
      <c r="G56" s="269">
        <v>2500000</v>
      </c>
      <c r="H56" s="196">
        <f t="shared" si="4"/>
        <v>25.452042217501969</v>
      </c>
      <c r="I56" s="269"/>
      <c r="J56" s="192">
        <f t="shared" si="1"/>
        <v>0</v>
      </c>
      <c r="K56" s="269"/>
      <c r="L56" s="192" t="e">
        <f t="shared" si="3"/>
        <v>#DIV/0!</v>
      </c>
      <c r="M56" s="269"/>
      <c r="N56" s="192" t="e">
        <f t="shared" si="2"/>
        <v>#DIV/0!</v>
      </c>
      <c r="O56" s="239"/>
      <c r="P56" s="240"/>
    </row>
    <row r="57" spans="1:17" s="14" customFormat="1" ht="13.5" hidden="1" customHeight="1" x14ac:dyDescent="0.2">
      <c r="A57" s="415"/>
      <c r="B57" s="415"/>
      <c r="C57" s="415"/>
      <c r="D57" s="58">
        <v>3433</v>
      </c>
      <c r="E57" s="140" t="s">
        <v>93</v>
      </c>
      <c r="F57" s="181">
        <v>3018253.68</v>
      </c>
      <c r="G57" s="181">
        <v>5000000</v>
      </c>
      <c r="H57" s="196">
        <f>G57/F57*100</f>
        <v>165.65870632848859</v>
      </c>
      <c r="I57" s="181">
        <v>5500000</v>
      </c>
      <c r="J57" s="192">
        <f t="shared" si="1"/>
        <v>110.00000000000001</v>
      </c>
      <c r="K57" s="181">
        <v>5500000</v>
      </c>
      <c r="L57" s="192">
        <f t="shared" si="3"/>
        <v>100</v>
      </c>
      <c r="M57" s="181">
        <v>5500000</v>
      </c>
      <c r="N57" s="192">
        <f t="shared" si="2"/>
        <v>100</v>
      </c>
      <c r="O57" s="223"/>
      <c r="P57" s="226"/>
    </row>
    <row r="58" spans="1:17" s="14" customFormat="1" ht="13.5" hidden="1" customHeight="1" x14ac:dyDescent="0.2">
      <c r="A58" s="415"/>
      <c r="B58" s="415"/>
      <c r="C58" s="415"/>
      <c r="D58" s="58">
        <v>3434</v>
      </c>
      <c r="E58" s="140" t="s">
        <v>94</v>
      </c>
      <c r="F58" s="63">
        <v>19034076.32</v>
      </c>
      <c r="G58" s="181">
        <v>30000000</v>
      </c>
      <c r="H58" s="196">
        <f>G58/F58*100</f>
        <v>157.61206110368272</v>
      </c>
      <c r="I58" s="181">
        <v>28150000</v>
      </c>
      <c r="J58" s="192">
        <f t="shared" si="1"/>
        <v>93.833333333333329</v>
      </c>
      <c r="K58" s="181">
        <v>27000000</v>
      </c>
      <c r="L58" s="192">
        <f t="shared" si="3"/>
        <v>95.914742451154538</v>
      </c>
      <c r="M58" s="181">
        <v>27000000</v>
      </c>
      <c r="N58" s="192">
        <f t="shared" si="2"/>
        <v>100</v>
      </c>
      <c r="O58" s="223"/>
      <c r="P58" s="226"/>
    </row>
    <row r="59" spans="1:17" s="14" customFormat="1" ht="13.5" customHeight="1" x14ac:dyDescent="0.2">
      <c r="A59" s="415"/>
      <c r="B59" s="413">
        <v>36</v>
      </c>
      <c r="C59" s="415"/>
      <c r="D59" s="138"/>
      <c r="E59" s="142" t="s">
        <v>255</v>
      </c>
      <c r="F59" s="59">
        <f>F60</f>
        <v>19268075.75</v>
      </c>
      <c r="G59" s="199">
        <f t="shared" ref="G59:M59" si="5">G60</f>
        <v>68000000</v>
      </c>
      <c r="H59" s="192">
        <f>G59/F59*100</f>
        <v>352.91536571834376</v>
      </c>
      <c r="I59" s="199">
        <f t="shared" si="5"/>
        <v>68000000</v>
      </c>
      <c r="J59" s="192">
        <f t="shared" si="1"/>
        <v>100</v>
      </c>
      <c r="K59" s="199">
        <f t="shared" si="5"/>
        <v>68000000</v>
      </c>
      <c r="L59" s="192">
        <f t="shared" si="3"/>
        <v>100</v>
      </c>
      <c r="M59" s="199">
        <f t="shared" si="5"/>
        <v>68000000</v>
      </c>
      <c r="N59" s="192">
        <f t="shared" si="2"/>
        <v>100</v>
      </c>
      <c r="O59" s="222"/>
      <c r="P59" s="226"/>
    </row>
    <row r="60" spans="1:17" s="359" customFormat="1" ht="13.5" customHeight="1" x14ac:dyDescent="0.2">
      <c r="A60" s="421"/>
      <c r="B60" s="421"/>
      <c r="C60" s="422">
        <v>363</v>
      </c>
      <c r="D60" s="356"/>
      <c r="E60" s="206" t="s">
        <v>285</v>
      </c>
      <c r="F60" s="72">
        <f>F62+F61</f>
        <v>19268075.75</v>
      </c>
      <c r="G60" s="195">
        <f t="shared" ref="G60" si="6">G62+G61</f>
        <v>68000000</v>
      </c>
      <c r="H60" s="196">
        <f>G60/F60*100</f>
        <v>352.91536571834376</v>
      </c>
      <c r="I60" s="195">
        <f t="shared" ref="I60" si="7">I62+I61</f>
        <v>68000000</v>
      </c>
      <c r="J60" s="196">
        <f t="shared" si="1"/>
        <v>100</v>
      </c>
      <c r="K60" s="363">
        <f t="shared" ref="K60" si="8">K62+K61</f>
        <v>68000000</v>
      </c>
      <c r="L60" s="344">
        <f t="shared" si="3"/>
        <v>100</v>
      </c>
      <c r="M60" s="363">
        <f t="shared" ref="M60" si="9">M62+M61</f>
        <v>68000000</v>
      </c>
      <c r="N60" s="344">
        <f t="shared" si="2"/>
        <v>100</v>
      </c>
      <c r="O60" s="221"/>
      <c r="P60" s="357"/>
      <c r="Q60" s="358"/>
    </row>
    <row r="61" spans="1:17" s="143" customFormat="1" ht="13.5" hidden="1" customHeight="1" x14ac:dyDescent="0.2">
      <c r="A61" s="423"/>
      <c r="B61" s="423"/>
      <c r="C61" s="424"/>
      <c r="D61" s="248">
        <v>3631</v>
      </c>
      <c r="E61" s="206" t="s">
        <v>284</v>
      </c>
      <c r="F61" s="62"/>
      <c r="G61" s="195">
        <v>20000000</v>
      </c>
      <c r="H61" s="192"/>
      <c r="I61" s="195">
        <v>20000000</v>
      </c>
      <c r="J61" s="192">
        <f t="shared" si="1"/>
        <v>100</v>
      </c>
      <c r="K61" s="195">
        <v>20000000</v>
      </c>
      <c r="L61" s="192">
        <f t="shared" si="3"/>
        <v>100</v>
      </c>
      <c r="M61" s="195">
        <v>20000000</v>
      </c>
      <c r="N61" s="192">
        <f t="shared" si="2"/>
        <v>100</v>
      </c>
      <c r="O61" s="220"/>
      <c r="P61" s="241"/>
      <c r="Q61" s="131"/>
    </row>
    <row r="62" spans="1:17" s="143" customFormat="1" ht="13.5" hidden="1" customHeight="1" x14ac:dyDescent="0.2">
      <c r="A62" s="423"/>
      <c r="B62" s="423"/>
      <c r="C62" s="425"/>
      <c r="D62" s="144">
        <v>3632</v>
      </c>
      <c r="E62" s="206" t="s">
        <v>254</v>
      </c>
      <c r="F62" s="63">
        <v>19268075.75</v>
      </c>
      <c r="G62" s="181">
        <v>48000000</v>
      </c>
      <c r="H62" s="196">
        <f t="shared" ref="H62:H89" si="10">G62/F62*100</f>
        <v>249.11672874236027</v>
      </c>
      <c r="I62" s="181">
        <v>48000000</v>
      </c>
      <c r="J62" s="192">
        <f t="shared" si="1"/>
        <v>100</v>
      </c>
      <c r="K62" s="181">
        <v>48000000</v>
      </c>
      <c r="L62" s="192">
        <f t="shared" si="3"/>
        <v>100</v>
      </c>
      <c r="M62" s="181">
        <v>48000000</v>
      </c>
      <c r="N62" s="192">
        <f t="shared" si="2"/>
        <v>100</v>
      </c>
      <c r="O62" s="223"/>
      <c r="P62" s="241"/>
    </row>
    <row r="63" spans="1:17" s="14" customFormat="1" ht="13.5" customHeight="1" x14ac:dyDescent="0.2">
      <c r="A63" s="415"/>
      <c r="B63" s="413">
        <v>38</v>
      </c>
      <c r="C63" s="415"/>
      <c r="D63" s="138"/>
      <c r="E63" s="142" t="s">
        <v>50</v>
      </c>
      <c r="F63" s="59">
        <f>F64+F66</f>
        <v>7536196.6500000004</v>
      </c>
      <c r="G63" s="199">
        <f>G64+G66</f>
        <v>7800000</v>
      </c>
      <c r="H63" s="192">
        <f t="shared" si="10"/>
        <v>103.5004838946181</v>
      </c>
      <c r="I63" s="199">
        <f>I64+I66</f>
        <v>8100000</v>
      </c>
      <c r="J63" s="192">
        <f t="shared" si="1"/>
        <v>103.84615384615385</v>
      </c>
      <c r="K63" s="199">
        <f>K64+K66</f>
        <v>8100000</v>
      </c>
      <c r="L63" s="192">
        <f t="shared" si="3"/>
        <v>100</v>
      </c>
      <c r="M63" s="199">
        <f>M64+M66</f>
        <v>8100000</v>
      </c>
      <c r="N63" s="192">
        <f t="shared" si="2"/>
        <v>100</v>
      </c>
      <c r="O63" s="222"/>
      <c r="P63" s="226"/>
    </row>
    <row r="64" spans="1:17" s="79" customFormat="1" ht="13.5" customHeight="1" x14ac:dyDescent="0.2">
      <c r="A64" s="414"/>
      <c r="B64" s="414"/>
      <c r="C64" s="414">
        <v>383</v>
      </c>
      <c r="D64" s="355"/>
      <c r="E64" s="133" t="s">
        <v>51</v>
      </c>
      <c r="F64" s="204">
        <f>SUM(F65:F65)</f>
        <v>7536196.6500000004</v>
      </c>
      <c r="G64" s="351">
        <f>SUM(G65:G65)</f>
        <v>7800000</v>
      </c>
      <c r="H64" s="196">
        <f t="shared" si="10"/>
        <v>103.5004838946181</v>
      </c>
      <c r="I64" s="351">
        <f>SUM(I65:I65)</f>
        <v>8100000</v>
      </c>
      <c r="J64" s="196">
        <f t="shared" si="1"/>
        <v>103.84615384615385</v>
      </c>
      <c r="K64" s="363">
        <f>SUM(K65:K65)</f>
        <v>8100000</v>
      </c>
      <c r="L64" s="344">
        <f t="shared" si="3"/>
        <v>100</v>
      </c>
      <c r="M64" s="363">
        <f>SUM(M65:M65)</f>
        <v>8100000</v>
      </c>
      <c r="N64" s="344">
        <f t="shared" si="2"/>
        <v>100</v>
      </c>
      <c r="O64" s="221"/>
      <c r="P64" s="336"/>
    </row>
    <row r="65" spans="1:19" s="14" customFormat="1" ht="13.5" hidden="1" customHeight="1" x14ac:dyDescent="0.2">
      <c r="A65" s="415"/>
      <c r="B65" s="415"/>
      <c r="C65" s="415"/>
      <c r="D65" s="53">
        <v>3831</v>
      </c>
      <c r="E65" s="133" t="s">
        <v>95</v>
      </c>
      <c r="F65" s="63">
        <v>7536196.6500000004</v>
      </c>
      <c r="G65" s="181">
        <v>7800000</v>
      </c>
      <c r="H65" s="196">
        <f t="shared" si="10"/>
        <v>103.5004838946181</v>
      </c>
      <c r="I65" s="181">
        <v>8100000</v>
      </c>
      <c r="J65" s="192">
        <f t="shared" si="1"/>
        <v>103.84615384615385</v>
      </c>
      <c r="K65" s="181">
        <v>8100000</v>
      </c>
      <c r="L65" s="192">
        <f t="shared" si="3"/>
        <v>100</v>
      </c>
      <c r="M65" s="181">
        <v>8100000</v>
      </c>
      <c r="N65" s="192">
        <f t="shared" si="2"/>
        <v>100</v>
      </c>
      <c r="O65" s="223"/>
      <c r="P65" s="226"/>
    </row>
    <row r="66" spans="1:19" s="14" customFormat="1" ht="13.5" hidden="1" customHeight="1" x14ac:dyDescent="0.2">
      <c r="A66" s="415"/>
      <c r="B66" s="415"/>
      <c r="C66" s="413">
        <v>386</v>
      </c>
      <c r="D66" s="138"/>
      <c r="E66" s="142" t="s">
        <v>256</v>
      </c>
      <c r="F66" s="59">
        <f>SUM(F67:F67)</f>
        <v>0</v>
      </c>
      <c r="G66" s="199">
        <f>SUM(G67:G67)</f>
        <v>0</v>
      </c>
      <c r="H66" s="192" t="e">
        <f t="shared" si="10"/>
        <v>#DIV/0!</v>
      </c>
      <c r="I66" s="199">
        <f>SUM(I67:I67)</f>
        <v>0</v>
      </c>
      <c r="J66" s="192" t="e">
        <f t="shared" si="1"/>
        <v>#DIV/0!</v>
      </c>
      <c r="K66" s="199">
        <f>SUM(K67:K67)</f>
        <v>0</v>
      </c>
      <c r="L66" s="192" t="e">
        <f t="shared" si="3"/>
        <v>#DIV/0!</v>
      </c>
      <c r="M66" s="199">
        <f>SUM(M67:M67)</f>
        <v>0</v>
      </c>
      <c r="N66" s="192" t="e">
        <f t="shared" si="2"/>
        <v>#DIV/0!</v>
      </c>
      <c r="O66" s="222"/>
      <c r="P66" s="226"/>
    </row>
    <row r="67" spans="1:19" s="14" customFormat="1" ht="13.5" hidden="1" customHeight="1" x14ac:dyDescent="0.2">
      <c r="A67" s="415"/>
      <c r="B67" s="415"/>
      <c r="C67" s="415"/>
      <c r="D67" s="53">
        <v>3861</v>
      </c>
      <c r="E67" s="133" t="s">
        <v>257</v>
      </c>
      <c r="F67" s="63">
        <v>0</v>
      </c>
      <c r="G67" s="181">
        <v>0</v>
      </c>
      <c r="H67" s="196" t="e">
        <f t="shared" si="10"/>
        <v>#DIV/0!</v>
      </c>
      <c r="I67" s="181">
        <v>0</v>
      </c>
      <c r="J67" s="192" t="e">
        <f t="shared" si="1"/>
        <v>#DIV/0!</v>
      </c>
      <c r="K67" s="181">
        <v>0</v>
      </c>
      <c r="L67" s="192" t="e">
        <f t="shared" si="3"/>
        <v>#DIV/0!</v>
      </c>
      <c r="M67" s="181">
        <v>0</v>
      </c>
      <c r="N67" s="192" t="e">
        <f t="shared" si="2"/>
        <v>#DIV/0!</v>
      </c>
      <c r="O67" s="223"/>
      <c r="P67" s="226"/>
    </row>
    <row r="68" spans="1:19" s="14" customFormat="1" ht="24" customHeight="1" x14ac:dyDescent="0.2">
      <c r="A68" s="410">
        <v>4</v>
      </c>
      <c r="B68" s="411"/>
      <c r="C68" s="411"/>
      <c r="D68" s="121"/>
      <c r="E68" s="122" t="s">
        <v>52</v>
      </c>
      <c r="F68" s="62">
        <f>F69+F74</f>
        <v>1144430133.24</v>
      </c>
      <c r="G68" s="216">
        <f>G69+G74</f>
        <v>1013472858</v>
      </c>
      <c r="H68" s="192">
        <f t="shared" si="10"/>
        <v>88.556988195579365</v>
      </c>
      <c r="I68" s="216">
        <f>I69+I74</f>
        <v>1364812580</v>
      </c>
      <c r="J68" s="192">
        <f t="shared" si="1"/>
        <v>134.66690984634144</v>
      </c>
      <c r="K68" s="216">
        <f>K69+K74</f>
        <v>1753534250</v>
      </c>
      <c r="L68" s="192">
        <f t="shared" si="3"/>
        <v>128.48168867259415</v>
      </c>
      <c r="M68" s="216">
        <f>M69+M74</f>
        <v>2093249141</v>
      </c>
      <c r="N68" s="192">
        <f t="shared" si="2"/>
        <v>119.37315401737946</v>
      </c>
      <c r="O68" s="220"/>
      <c r="P68" s="57"/>
    </row>
    <row r="69" spans="1:19" s="14" customFormat="1" ht="13.5" customHeight="1" x14ac:dyDescent="0.2">
      <c r="A69" s="415"/>
      <c r="B69" s="412">
        <v>41</v>
      </c>
      <c r="C69" s="412"/>
      <c r="D69" s="145"/>
      <c r="E69" s="135" t="s">
        <v>13</v>
      </c>
      <c r="F69" s="51">
        <f>F70+F72</f>
        <v>125994493</v>
      </c>
      <c r="G69" s="191">
        <f>G70+G72</f>
        <v>128099000</v>
      </c>
      <c r="H69" s="192">
        <f t="shared" si="10"/>
        <v>101.67031665423663</v>
      </c>
      <c r="I69" s="191">
        <f>I70+I72</f>
        <v>91150000</v>
      </c>
      <c r="J69" s="192">
        <f t="shared" ref="J69:J89" si="11">I69/G69*100</f>
        <v>71.155902856384515</v>
      </c>
      <c r="K69" s="191">
        <f>K70+K72</f>
        <v>59700000</v>
      </c>
      <c r="L69" s="192">
        <f t="shared" ref="L69:L89" si="12">K69/I69*100</f>
        <v>65.496434448710914</v>
      </c>
      <c r="M69" s="191">
        <f>M70+M72</f>
        <v>72380000</v>
      </c>
      <c r="N69" s="192">
        <f t="shared" ref="N69:N89" si="13">M69/K69*100</f>
        <v>121.23953098827471</v>
      </c>
      <c r="O69" s="220"/>
      <c r="P69" s="57"/>
    </row>
    <row r="70" spans="1:19" s="79" customFormat="1" ht="13.5" customHeight="1" x14ac:dyDescent="0.2">
      <c r="A70" s="414"/>
      <c r="B70" s="414"/>
      <c r="C70" s="414">
        <v>411</v>
      </c>
      <c r="D70" s="355"/>
      <c r="E70" s="133" t="s">
        <v>108</v>
      </c>
      <c r="F70" s="204">
        <f>F71</f>
        <v>121734817</v>
      </c>
      <c r="G70" s="351">
        <f>G71</f>
        <v>124349000</v>
      </c>
      <c r="H70" s="196">
        <f t="shared" si="10"/>
        <v>102.14744069480139</v>
      </c>
      <c r="I70" s="351">
        <f>I71</f>
        <v>78300000</v>
      </c>
      <c r="J70" s="196">
        <f t="shared" si="11"/>
        <v>62.967937015979224</v>
      </c>
      <c r="K70" s="363">
        <f>K71</f>
        <v>51000000</v>
      </c>
      <c r="L70" s="344">
        <f t="shared" si="12"/>
        <v>65.134099616858236</v>
      </c>
      <c r="M70" s="363">
        <f>M71</f>
        <v>63600000</v>
      </c>
      <c r="N70" s="344">
        <f t="shared" si="13"/>
        <v>124.70588235294117</v>
      </c>
      <c r="O70" s="221"/>
    </row>
    <row r="71" spans="1:19" s="14" customFormat="1" ht="13.5" hidden="1" customHeight="1" x14ac:dyDescent="0.2">
      <c r="A71" s="415"/>
      <c r="B71" s="412"/>
      <c r="C71" s="412"/>
      <c r="D71" s="53">
        <v>4111</v>
      </c>
      <c r="E71" s="54" t="s">
        <v>42</v>
      </c>
      <c r="F71" s="72">
        <v>121734817</v>
      </c>
      <c r="G71" s="195">
        <v>124349000</v>
      </c>
      <c r="H71" s="196">
        <f t="shared" si="10"/>
        <v>102.14744069480139</v>
      </c>
      <c r="I71" s="195">
        <v>78300000</v>
      </c>
      <c r="J71" s="192">
        <f t="shared" si="11"/>
        <v>62.967937015979224</v>
      </c>
      <c r="K71" s="363">
        <v>51000000</v>
      </c>
      <c r="L71" s="365">
        <f t="shared" si="12"/>
        <v>65.134099616858236</v>
      </c>
      <c r="M71" s="363">
        <v>63600000</v>
      </c>
      <c r="N71" s="365">
        <f t="shared" si="13"/>
        <v>124.70588235294117</v>
      </c>
      <c r="O71" s="221"/>
      <c r="P71" s="215"/>
      <c r="S71" s="215"/>
    </row>
    <row r="72" spans="1:19" s="79" customFormat="1" ht="13.5" customHeight="1" x14ac:dyDescent="0.2">
      <c r="A72" s="414"/>
      <c r="B72" s="414"/>
      <c r="C72" s="414">
        <v>412</v>
      </c>
      <c r="D72" s="355"/>
      <c r="E72" s="133" t="s">
        <v>53</v>
      </c>
      <c r="F72" s="72">
        <f>SUM(F73:F73)</f>
        <v>4259676</v>
      </c>
      <c r="G72" s="195">
        <f>SUM(G73:G73)</f>
        <v>3750000</v>
      </c>
      <c r="H72" s="196">
        <f t="shared" si="10"/>
        <v>88.034864623506579</v>
      </c>
      <c r="I72" s="195">
        <f>SUM(I73:I73)</f>
        <v>12850000</v>
      </c>
      <c r="J72" s="196">
        <f t="shared" si="11"/>
        <v>342.66666666666669</v>
      </c>
      <c r="K72" s="363">
        <f>SUM(K73:K73)</f>
        <v>8700000</v>
      </c>
      <c r="L72" s="344">
        <f t="shared" si="12"/>
        <v>67.704280155642024</v>
      </c>
      <c r="M72" s="363">
        <f>SUM(M73:M73)</f>
        <v>8780000</v>
      </c>
      <c r="N72" s="344">
        <f t="shared" si="13"/>
        <v>100.91954022988506</v>
      </c>
      <c r="O72" s="221"/>
      <c r="P72" s="360"/>
    </row>
    <row r="73" spans="1:19" s="14" customFormat="1" ht="13.5" hidden="1" customHeight="1" x14ac:dyDescent="0.2">
      <c r="A73" s="415"/>
      <c r="B73" s="412"/>
      <c r="C73" s="412"/>
      <c r="D73" s="134" t="s">
        <v>14</v>
      </c>
      <c r="E73" s="56" t="s">
        <v>96</v>
      </c>
      <c r="F73" s="63">
        <v>4259676</v>
      </c>
      <c r="G73" s="181">
        <v>3750000</v>
      </c>
      <c r="H73" s="196">
        <f t="shared" si="10"/>
        <v>88.034864623506579</v>
      </c>
      <c r="I73" s="181">
        <v>12850000</v>
      </c>
      <c r="J73" s="192">
        <f t="shared" si="11"/>
        <v>342.66666666666669</v>
      </c>
      <c r="K73" s="181">
        <v>8700000</v>
      </c>
      <c r="L73" s="192">
        <f t="shared" si="12"/>
        <v>67.704280155642024</v>
      </c>
      <c r="M73" s="181">
        <v>8780000</v>
      </c>
      <c r="N73" s="192">
        <f t="shared" si="13"/>
        <v>100.91954022988506</v>
      </c>
      <c r="O73" s="223"/>
      <c r="P73" s="215"/>
      <c r="Q73" s="214"/>
      <c r="S73" s="215"/>
    </row>
    <row r="74" spans="1:19" s="14" customFormat="1" x14ac:dyDescent="0.2">
      <c r="A74" s="415"/>
      <c r="B74" s="412">
        <v>42</v>
      </c>
      <c r="C74" s="415"/>
      <c r="D74" s="138"/>
      <c r="E74" s="135" t="s">
        <v>15</v>
      </c>
      <c r="F74" s="51">
        <f>F75+F80+F86+F88</f>
        <v>1018435640.24</v>
      </c>
      <c r="G74" s="191">
        <f>G75+G80+G86+G88</f>
        <v>885373858</v>
      </c>
      <c r="H74" s="192">
        <f t="shared" si="10"/>
        <v>86.934689146518551</v>
      </c>
      <c r="I74" s="191">
        <f>I75+I80+I86+I88</f>
        <v>1273662580</v>
      </c>
      <c r="J74" s="192">
        <f t="shared" si="11"/>
        <v>143.85590544508713</v>
      </c>
      <c r="K74" s="191">
        <f>K75+K80+K86+K88</f>
        <v>1693834250</v>
      </c>
      <c r="L74" s="192">
        <f t="shared" si="12"/>
        <v>132.98924507933648</v>
      </c>
      <c r="M74" s="191">
        <f>M75+M80+M86+M88</f>
        <v>2020869141</v>
      </c>
      <c r="N74" s="192">
        <f t="shared" si="13"/>
        <v>119.3073726664814</v>
      </c>
      <c r="O74" s="220"/>
      <c r="P74" s="215"/>
      <c r="Q74" s="215"/>
    </row>
    <row r="75" spans="1:19" s="79" customFormat="1" x14ac:dyDescent="0.2">
      <c r="A75" s="414"/>
      <c r="B75" s="414"/>
      <c r="C75" s="414">
        <v>421</v>
      </c>
      <c r="D75" s="355"/>
      <c r="E75" s="133" t="s">
        <v>16</v>
      </c>
      <c r="F75" s="204">
        <f>F76+F78+F79+F77</f>
        <v>1009421098.88</v>
      </c>
      <c r="G75" s="351">
        <f>G76+G78+G79+G77</f>
        <v>874654358</v>
      </c>
      <c r="H75" s="196">
        <f t="shared" si="10"/>
        <v>86.649106004468308</v>
      </c>
      <c r="I75" s="351">
        <f>I76+I78+I79+I77</f>
        <v>1258082580</v>
      </c>
      <c r="J75" s="196">
        <f t="shared" si="11"/>
        <v>143.83768496583653</v>
      </c>
      <c r="K75" s="363">
        <f>K76+K78+K79+K77</f>
        <v>1674254250</v>
      </c>
      <c r="L75" s="344">
        <f t="shared" si="12"/>
        <v>133.0798372551983</v>
      </c>
      <c r="M75" s="363">
        <f>M76+M78+M79+M77</f>
        <v>1997359141</v>
      </c>
      <c r="N75" s="344">
        <f t="shared" si="13"/>
        <v>119.29843636353318</v>
      </c>
      <c r="O75" s="221"/>
      <c r="Q75" s="360"/>
    </row>
    <row r="76" spans="1:19" s="14" customFormat="1" hidden="1" x14ac:dyDescent="0.2">
      <c r="A76" s="415"/>
      <c r="B76" s="415"/>
      <c r="C76" s="412"/>
      <c r="D76" s="208" t="s">
        <v>242</v>
      </c>
      <c r="E76" s="209" t="s">
        <v>258</v>
      </c>
      <c r="F76" s="87">
        <v>216540.33</v>
      </c>
      <c r="G76" s="181">
        <v>0</v>
      </c>
      <c r="H76" s="196">
        <f t="shared" si="10"/>
        <v>0</v>
      </c>
      <c r="I76" s="181">
        <v>0</v>
      </c>
      <c r="J76" s="192" t="e">
        <f t="shared" si="11"/>
        <v>#DIV/0!</v>
      </c>
      <c r="K76" s="363">
        <v>0</v>
      </c>
      <c r="L76" s="365" t="e">
        <f t="shared" si="12"/>
        <v>#DIV/0!</v>
      </c>
      <c r="M76" s="363">
        <v>0</v>
      </c>
      <c r="N76" s="365" t="e">
        <f t="shared" si="13"/>
        <v>#DIV/0!</v>
      </c>
      <c r="O76" s="223"/>
      <c r="Q76" s="215"/>
    </row>
    <row r="77" spans="1:19" s="14" customFormat="1" hidden="1" x14ac:dyDescent="0.2">
      <c r="A77" s="415"/>
      <c r="B77" s="415"/>
      <c r="C77" s="412"/>
      <c r="D77" s="134" t="s">
        <v>17</v>
      </c>
      <c r="E77" s="61" t="s">
        <v>97</v>
      </c>
      <c r="F77" s="87">
        <v>1290644</v>
      </c>
      <c r="G77" s="181">
        <v>10920000</v>
      </c>
      <c r="H77" s="196">
        <f t="shared" si="10"/>
        <v>846.08923917052255</v>
      </c>
      <c r="I77" s="181">
        <v>15200000</v>
      </c>
      <c r="J77" s="192">
        <f t="shared" si="11"/>
        <v>139.19413919413918</v>
      </c>
      <c r="K77" s="363">
        <v>8750000</v>
      </c>
      <c r="L77" s="365">
        <f t="shared" si="12"/>
        <v>57.565789473684212</v>
      </c>
      <c r="M77" s="363">
        <v>6750000</v>
      </c>
      <c r="N77" s="365">
        <f t="shared" si="13"/>
        <v>77.142857142857153</v>
      </c>
      <c r="O77" s="223"/>
      <c r="Q77" s="214"/>
    </row>
    <row r="78" spans="1:19" s="14" customFormat="1" hidden="1" x14ac:dyDescent="0.2">
      <c r="A78" s="415"/>
      <c r="B78" s="415"/>
      <c r="C78" s="415"/>
      <c r="D78" s="134" t="s">
        <v>18</v>
      </c>
      <c r="E78" s="61" t="s">
        <v>204</v>
      </c>
      <c r="F78" s="181">
        <v>1007022542</v>
      </c>
      <c r="G78" s="181">
        <f>868974358-10000000</f>
        <v>858974358</v>
      </c>
      <c r="H78" s="196">
        <f t="shared" si="10"/>
        <v>85.298424034682625</v>
      </c>
      <c r="I78" s="181">
        <v>1236512580</v>
      </c>
      <c r="J78" s="192">
        <f t="shared" si="11"/>
        <v>143.95221096925923</v>
      </c>
      <c r="K78" s="363">
        <v>1658454250</v>
      </c>
      <c r="L78" s="365">
        <f t="shared" si="12"/>
        <v>134.12352424267289</v>
      </c>
      <c r="M78" s="363">
        <v>1983009141</v>
      </c>
      <c r="N78" s="365">
        <f t="shared" si="13"/>
        <v>119.56972228808844</v>
      </c>
      <c r="O78" s="223"/>
      <c r="P78" s="57"/>
      <c r="Q78" s="215"/>
    </row>
    <row r="79" spans="1:19" s="14" customFormat="1" hidden="1" x14ac:dyDescent="0.2">
      <c r="A79" s="415"/>
      <c r="B79" s="415"/>
      <c r="C79" s="415"/>
      <c r="D79" s="134" t="s">
        <v>20</v>
      </c>
      <c r="E79" s="61" t="s">
        <v>98</v>
      </c>
      <c r="F79" s="63">
        <v>891372.55</v>
      </c>
      <c r="G79" s="181">
        <v>4760000</v>
      </c>
      <c r="H79" s="196">
        <f t="shared" si="10"/>
        <v>534.00791846237576</v>
      </c>
      <c r="I79" s="181">
        <v>6370000</v>
      </c>
      <c r="J79" s="192">
        <f t="shared" si="11"/>
        <v>133.8235294117647</v>
      </c>
      <c r="K79" s="363">
        <v>7050000</v>
      </c>
      <c r="L79" s="365">
        <f t="shared" si="12"/>
        <v>110.67503924646782</v>
      </c>
      <c r="M79" s="363">
        <v>7600000</v>
      </c>
      <c r="N79" s="365">
        <f t="shared" si="13"/>
        <v>107.80141843971631</v>
      </c>
      <c r="O79" s="223"/>
      <c r="Q79" s="214"/>
    </row>
    <row r="80" spans="1:19" s="79" customFormat="1" x14ac:dyDescent="0.2">
      <c r="A80" s="414"/>
      <c r="B80" s="414"/>
      <c r="C80" s="414">
        <v>422</v>
      </c>
      <c r="D80" s="355"/>
      <c r="E80" s="133" t="s">
        <v>23</v>
      </c>
      <c r="F80" s="204">
        <f>SUM(F81:F85)</f>
        <v>5015002.3599999994</v>
      </c>
      <c r="G80" s="351">
        <f>SUM(G81:G85)</f>
        <v>6719500</v>
      </c>
      <c r="H80" s="196">
        <f t="shared" si="10"/>
        <v>133.98797283915934</v>
      </c>
      <c r="I80" s="351">
        <f>SUM(I81:I85)</f>
        <v>11080000</v>
      </c>
      <c r="J80" s="196">
        <f t="shared" si="11"/>
        <v>164.8932212218171</v>
      </c>
      <c r="K80" s="363">
        <f>SUM(K81:K85)</f>
        <v>15080000</v>
      </c>
      <c r="L80" s="344">
        <f t="shared" si="12"/>
        <v>136.10108303249098</v>
      </c>
      <c r="M80" s="363">
        <f>SUM(M81:M85)</f>
        <v>19010000</v>
      </c>
      <c r="N80" s="344">
        <f t="shared" si="13"/>
        <v>126.06100795755968</v>
      </c>
      <c r="O80" s="221"/>
      <c r="Q80" s="360"/>
    </row>
    <row r="81" spans="1:17" s="14" customFormat="1" hidden="1" x14ac:dyDescent="0.2">
      <c r="A81" s="415"/>
      <c r="B81" s="415"/>
      <c r="C81" s="415"/>
      <c r="D81" s="146" t="s">
        <v>21</v>
      </c>
      <c r="E81" s="147" t="s">
        <v>99</v>
      </c>
      <c r="F81" s="63">
        <v>1480349</v>
      </c>
      <c r="G81" s="181">
        <v>2400000</v>
      </c>
      <c r="H81" s="196">
        <f t="shared" si="10"/>
        <v>162.12393158640293</v>
      </c>
      <c r="I81" s="181">
        <v>3970000</v>
      </c>
      <c r="J81" s="192">
        <f t="shared" si="11"/>
        <v>165.41666666666666</v>
      </c>
      <c r="K81" s="363">
        <v>2470000</v>
      </c>
      <c r="L81" s="365">
        <f t="shared" si="12"/>
        <v>62.216624685138541</v>
      </c>
      <c r="M81" s="363">
        <v>2440000</v>
      </c>
      <c r="N81" s="365">
        <f t="shared" si="13"/>
        <v>98.785425101214571</v>
      </c>
      <c r="O81" s="223"/>
      <c r="Q81" s="214"/>
    </row>
    <row r="82" spans="1:17" s="14" customFormat="1" hidden="1" x14ac:dyDescent="0.2">
      <c r="A82" s="415"/>
      <c r="B82" s="415"/>
      <c r="C82" s="415"/>
      <c r="D82" s="134" t="s">
        <v>22</v>
      </c>
      <c r="E82" s="61" t="s">
        <v>100</v>
      </c>
      <c r="F82" s="63">
        <v>56999</v>
      </c>
      <c r="G82" s="181">
        <v>50000</v>
      </c>
      <c r="H82" s="196">
        <f t="shared" si="10"/>
        <v>87.720837207670314</v>
      </c>
      <c r="I82" s="181">
        <v>50000</v>
      </c>
      <c r="J82" s="192">
        <f t="shared" si="11"/>
        <v>100</v>
      </c>
      <c r="K82" s="363">
        <v>50000</v>
      </c>
      <c r="L82" s="365">
        <f t="shared" si="12"/>
        <v>100</v>
      </c>
      <c r="M82" s="363">
        <v>50000</v>
      </c>
      <c r="N82" s="365">
        <f t="shared" si="13"/>
        <v>100</v>
      </c>
      <c r="O82" s="223"/>
      <c r="Q82" s="214"/>
    </row>
    <row r="83" spans="1:17" s="14" customFormat="1" hidden="1" x14ac:dyDescent="0.2">
      <c r="A83" s="415"/>
      <c r="B83" s="415"/>
      <c r="C83" s="415"/>
      <c r="D83" s="53">
        <v>4223</v>
      </c>
      <c r="E83" s="133" t="s">
        <v>101</v>
      </c>
      <c r="F83" s="63">
        <v>87847</v>
      </c>
      <c r="G83" s="63">
        <v>250000</v>
      </c>
      <c r="H83" s="115">
        <f t="shared" si="10"/>
        <v>284.58570013773948</v>
      </c>
      <c r="I83" s="63">
        <v>300000</v>
      </c>
      <c r="J83" s="117">
        <f t="shared" si="11"/>
        <v>120</v>
      </c>
      <c r="K83" s="368">
        <v>300000</v>
      </c>
      <c r="L83" s="364">
        <f t="shared" si="12"/>
        <v>100</v>
      </c>
      <c r="M83" s="368">
        <v>300000</v>
      </c>
      <c r="N83" s="364">
        <f t="shared" si="13"/>
        <v>100</v>
      </c>
      <c r="O83" s="223"/>
      <c r="Q83" s="214"/>
    </row>
    <row r="84" spans="1:17" s="14" customFormat="1" hidden="1" x14ac:dyDescent="0.2">
      <c r="A84" s="415"/>
      <c r="B84" s="415"/>
      <c r="C84" s="415"/>
      <c r="D84" s="134" t="s">
        <v>24</v>
      </c>
      <c r="E84" s="147" t="s">
        <v>102</v>
      </c>
      <c r="F84" s="63">
        <v>3389807.36</v>
      </c>
      <c r="G84" s="63">
        <v>4019500</v>
      </c>
      <c r="H84" s="115">
        <f t="shared" si="10"/>
        <v>118.57605973219671</v>
      </c>
      <c r="I84" s="63">
        <v>6760000</v>
      </c>
      <c r="J84" s="117">
        <f t="shared" si="11"/>
        <v>168.18012190570965</v>
      </c>
      <c r="K84" s="368">
        <v>12260000</v>
      </c>
      <c r="L84" s="364">
        <f t="shared" si="12"/>
        <v>181.36094674556213</v>
      </c>
      <c r="M84" s="368">
        <v>16220000</v>
      </c>
      <c r="N84" s="364">
        <f t="shared" si="13"/>
        <v>132.30016313213704</v>
      </c>
      <c r="O84" s="223"/>
      <c r="Q84" s="214"/>
    </row>
    <row r="85" spans="1:17" s="14" customFormat="1" hidden="1" x14ac:dyDescent="0.2">
      <c r="A85" s="415"/>
      <c r="B85" s="415"/>
      <c r="C85" s="415"/>
      <c r="D85" s="183" t="s">
        <v>241</v>
      </c>
      <c r="E85" s="184" t="s">
        <v>243</v>
      </c>
      <c r="F85" s="185"/>
      <c r="G85" s="185"/>
      <c r="H85" s="115" t="e">
        <f t="shared" si="10"/>
        <v>#DIV/0!</v>
      </c>
      <c r="I85" s="185"/>
      <c r="J85" s="117" t="e">
        <f t="shared" si="11"/>
        <v>#DIV/0!</v>
      </c>
      <c r="K85" s="368"/>
      <c r="L85" s="364" t="e">
        <f t="shared" si="12"/>
        <v>#DIV/0!</v>
      </c>
      <c r="M85" s="368"/>
      <c r="N85" s="364" t="e">
        <f t="shared" si="13"/>
        <v>#DIV/0!</v>
      </c>
      <c r="O85" s="223"/>
      <c r="Q85" s="215"/>
    </row>
    <row r="86" spans="1:17" s="14" customFormat="1" hidden="1" x14ac:dyDescent="0.2">
      <c r="A86" s="415"/>
      <c r="B86" s="415"/>
      <c r="C86" s="412">
        <v>423</v>
      </c>
      <c r="D86" s="138"/>
      <c r="E86" s="132" t="s">
        <v>25</v>
      </c>
      <c r="F86" s="75">
        <f>F87</f>
        <v>0</v>
      </c>
      <c r="G86" s="75">
        <f>G87</f>
        <v>0</v>
      </c>
      <c r="H86" s="117" t="e">
        <f t="shared" si="10"/>
        <v>#DIV/0!</v>
      </c>
      <c r="I86" s="75">
        <f>I87</f>
        <v>0</v>
      </c>
      <c r="J86" s="117" t="e">
        <f t="shared" si="11"/>
        <v>#DIV/0!</v>
      </c>
      <c r="K86" s="369">
        <f>K87</f>
        <v>0</v>
      </c>
      <c r="L86" s="364" t="e">
        <f t="shared" si="12"/>
        <v>#DIV/0!</v>
      </c>
      <c r="M86" s="369">
        <f>M87</f>
        <v>0</v>
      </c>
      <c r="N86" s="364" t="e">
        <f t="shared" si="13"/>
        <v>#DIV/0!</v>
      </c>
      <c r="O86" s="222"/>
      <c r="Q86" s="215"/>
    </row>
    <row r="87" spans="1:17" s="14" customFormat="1" hidden="1" x14ac:dyDescent="0.2">
      <c r="A87" s="415"/>
      <c r="B87" s="415"/>
      <c r="C87" s="415"/>
      <c r="D87" s="136" t="s">
        <v>26</v>
      </c>
      <c r="E87" s="61" t="s">
        <v>103</v>
      </c>
      <c r="F87" s="72">
        <v>0</v>
      </c>
      <c r="G87" s="72">
        <v>0</v>
      </c>
      <c r="H87" s="115" t="e">
        <f t="shared" si="10"/>
        <v>#DIV/0!</v>
      </c>
      <c r="I87" s="72">
        <v>0</v>
      </c>
      <c r="J87" s="117" t="e">
        <f t="shared" si="11"/>
        <v>#DIV/0!</v>
      </c>
      <c r="K87" s="368">
        <v>0</v>
      </c>
      <c r="L87" s="364" t="e">
        <f t="shared" si="12"/>
        <v>#DIV/0!</v>
      </c>
      <c r="M87" s="368">
        <v>0</v>
      </c>
      <c r="N87" s="364" t="e">
        <f t="shared" si="13"/>
        <v>#DIV/0!</v>
      </c>
      <c r="O87" s="221"/>
      <c r="Q87" s="215"/>
    </row>
    <row r="88" spans="1:17" s="79" customFormat="1" x14ac:dyDescent="0.2">
      <c r="A88" s="414"/>
      <c r="B88" s="414"/>
      <c r="C88" s="414">
        <v>426</v>
      </c>
      <c r="D88" s="361"/>
      <c r="E88" s="362" t="s">
        <v>27</v>
      </c>
      <c r="F88" s="72">
        <f>F89</f>
        <v>3999539</v>
      </c>
      <c r="G88" s="72">
        <f>G89</f>
        <v>4000000</v>
      </c>
      <c r="H88" s="115">
        <f t="shared" si="10"/>
        <v>100.01152632840935</v>
      </c>
      <c r="I88" s="72">
        <f>I89</f>
        <v>4500000</v>
      </c>
      <c r="J88" s="115">
        <f t="shared" si="11"/>
        <v>112.5</v>
      </c>
      <c r="K88" s="368">
        <f>K89</f>
        <v>4500000</v>
      </c>
      <c r="L88" s="345">
        <f t="shared" si="12"/>
        <v>100</v>
      </c>
      <c r="M88" s="368">
        <f>M89</f>
        <v>4500000</v>
      </c>
      <c r="N88" s="345">
        <f t="shared" si="13"/>
        <v>100</v>
      </c>
      <c r="O88" s="221"/>
      <c r="Q88" s="360"/>
    </row>
    <row r="89" spans="1:17" s="14" customFormat="1" hidden="1" x14ac:dyDescent="0.2">
      <c r="A89" s="415"/>
      <c r="B89" s="415"/>
      <c r="C89" s="412"/>
      <c r="D89" s="134" t="s">
        <v>54</v>
      </c>
      <c r="E89" s="56" t="s">
        <v>104</v>
      </c>
      <c r="F89" s="72">
        <v>3999539</v>
      </c>
      <c r="G89" s="57">
        <v>4000000</v>
      </c>
      <c r="H89" s="115">
        <f t="shared" si="10"/>
        <v>100.01152632840935</v>
      </c>
      <c r="I89" s="57">
        <v>4500000</v>
      </c>
      <c r="J89" s="117">
        <f t="shared" si="11"/>
        <v>112.5</v>
      </c>
      <c r="K89" s="57">
        <v>4500000</v>
      </c>
      <c r="L89" s="117">
        <f t="shared" si="12"/>
        <v>100</v>
      </c>
      <c r="M89" s="57">
        <v>4500000</v>
      </c>
      <c r="N89" s="117">
        <f t="shared" si="13"/>
        <v>100</v>
      </c>
      <c r="O89" s="223"/>
      <c r="Q89" s="215"/>
    </row>
    <row r="90" spans="1:17" s="14" customFormat="1" ht="11.25" customHeight="1" x14ac:dyDescent="0.2">
      <c r="A90" s="415"/>
      <c r="B90" s="415"/>
      <c r="C90" s="415"/>
      <c r="D90" s="148"/>
      <c r="E90" s="149"/>
      <c r="F90" s="57"/>
      <c r="G90" s="57"/>
      <c r="H90" s="113"/>
      <c r="I90" s="57"/>
      <c r="J90" s="113"/>
      <c r="K90" s="57"/>
      <c r="L90" s="113"/>
      <c r="M90" s="57"/>
      <c r="N90" s="113"/>
      <c r="O90" s="223"/>
      <c r="Q90" s="215"/>
    </row>
    <row r="91" spans="1:17" s="14" customFormat="1" x14ac:dyDescent="0.2">
      <c r="A91" s="415"/>
      <c r="B91" s="415"/>
      <c r="C91" s="415"/>
      <c r="D91" s="52"/>
      <c r="H91" s="17"/>
      <c r="J91" s="17"/>
      <c r="L91" s="17"/>
      <c r="N91" s="17"/>
      <c r="O91" s="242"/>
      <c r="Q91" s="215"/>
    </row>
    <row r="92" spans="1:17" s="1" customFormat="1" x14ac:dyDescent="0.2">
      <c r="A92" s="426"/>
      <c r="B92" s="426"/>
      <c r="C92" s="426"/>
      <c r="D92" s="9"/>
      <c r="E92" s="253"/>
      <c r="F92" s="254"/>
      <c r="G92" s="254"/>
      <c r="H92" s="254"/>
      <c r="I92" s="254"/>
      <c r="J92" s="254"/>
      <c r="K92" s="254"/>
      <c r="L92" s="254"/>
      <c r="M92" s="254"/>
      <c r="N92" s="254"/>
      <c r="O92" s="242"/>
    </row>
    <row r="93" spans="1:17" s="1" customFormat="1" hidden="1" x14ac:dyDescent="0.2">
      <c r="A93" s="426"/>
      <c r="B93" s="426"/>
      <c r="C93" s="426"/>
      <c r="D93" s="9"/>
      <c r="E93" s="253" t="s">
        <v>296</v>
      </c>
      <c r="F93" s="254"/>
      <c r="G93" s="255">
        <f>G73+G76+G77+G79+G81+G82+G83+G84+G89</f>
        <v>30149500</v>
      </c>
      <c r="H93" s="255"/>
      <c r="I93" s="255">
        <f t="shared" ref="I93:M93" si="14">I73+I76+I77+I79+I81+I82+I83+I84+I89</f>
        <v>50000000</v>
      </c>
      <c r="J93" s="255"/>
      <c r="K93" s="255">
        <f t="shared" si="14"/>
        <v>44080000</v>
      </c>
      <c r="L93" s="255"/>
      <c r="M93" s="255">
        <f t="shared" si="14"/>
        <v>46640000</v>
      </c>
      <c r="N93" s="255"/>
      <c r="O93" s="242"/>
    </row>
    <row r="94" spans="1:17" s="1" customFormat="1" hidden="1" x14ac:dyDescent="0.2">
      <c r="A94" s="426"/>
      <c r="B94" s="426"/>
      <c r="C94" s="426"/>
      <c r="D94" s="9"/>
      <c r="E94" s="253"/>
      <c r="F94" s="255"/>
      <c r="G94" s="255"/>
      <c r="H94" s="254"/>
      <c r="I94" s="255"/>
      <c r="J94" s="254"/>
      <c r="K94" s="255"/>
      <c r="L94" s="254"/>
      <c r="M94" s="255"/>
      <c r="N94" s="254"/>
      <c r="O94" s="223"/>
      <c r="P94" s="2"/>
    </row>
    <row r="95" spans="1:17" s="1" customFormat="1" hidden="1" x14ac:dyDescent="0.2">
      <c r="A95" s="426"/>
      <c r="B95" s="426"/>
      <c r="C95" s="426"/>
      <c r="D95" s="9"/>
      <c r="E95" s="253"/>
      <c r="F95" s="255"/>
      <c r="G95" s="255"/>
      <c r="H95" s="254"/>
      <c r="I95" s="255">
        <f>I71+I78</f>
        <v>1314812580</v>
      </c>
      <c r="J95" s="254"/>
      <c r="K95" s="255">
        <f>K71+K78</f>
        <v>1709454250</v>
      </c>
      <c r="L95" s="254"/>
      <c r="M95" s="255">
        <f>M71+M78</f>
        <v>2046609141</v>
      </c>
      <c r="N95" s="254"/>
      <c r="O95" s="223"/>
    </row>
    <row r="96" spans="1:17" s="1" customFormat="1" hidden="1" x14ac:dyDescent="0.2">
      <c r="A96" s="426"/>
      <c r="B96" s="426"/>
      <c r="C96" s="426"/>
      <c r="D96" s="9"/>
      <c r="E96" s="253"/>
      <c r="F96" s="255"/>
      <c r="G96" s="255"/>
      <c r="H96" s="254"/>
      <c r="I96" s="255">
        <f>I68-I95</f>
        <v>50000000</v>
      </c>
      <c r="J96" s="254"/>
      <c r="K96" s="255">
        <f>K68-K95</f>
        <v>44080000</v>
      </c>
      <c r="L96" s="254"/>
      <c r="M96" s="255">
        <f>M68-M95</f>
        <v>46640000</v>
      </c>
      <c r="N96" s="254"/>
      <c r="O96" s="223"/>
    </row>
    <row r="97" spans="1:15" s="1" customFormat="1" hidden="1" x14ac:dyDescent="0.2">
      <c r="A97" s="426"/>
      <c r="B97" s="426"/>
      <c r="C97" s="426"/>
      <c r="D97" s="9"/>
      <c r="E97" s="253"/>
      <c r="F97" s="255"/>
      <c r="G97" s="255"/>
      <c r="H97" s="254"/>
      <c r="I97" s="255"/>
      <c r="J97" s="254"/>
      <c r="K97" s="255"/>
      <c r="L97" s="254"/>
      <c r="M97" s="255"/>
      <c r="N97" s="254"/>
      <c r="O97" s="242"/>
    </row>
    <row r="98" spans="1:15" s="1" customFormat="1" hidden="1" x14ac:dyDescent="0.2">
      <c r="A98" s="426"/>
      <c r="B98" s="426"/>
      <c r="C98" s="426"/>
      <c r="D98" s="9"/>
      <c r="E98" s="253"/>
      <c r="F98" s="255"/>
      <c r="G98" s="255"/>
      <c r="H98" s="254"/>
      <c r="I98" s="255"/>
      <c r="J98" s="254"/>
      <c r="K98" s="255">
        <v>44080000</v>
      </c>
      <c r="L98" s="254"/>
      <c r="M98" s="255">
        <v>46640000</v>
      </c>
      <c r="N98" s="254"/>
      <c r="O98" s="242"/>
    </row>
    <row r="99" spans="1:15" s="1" customFormat="1" hidden="1" x14ac:dyDescent="0.2">
      <c r="A99" s="426"/>
      <c r="B99" s="426"/>
      <c r="C99" s="426"/>
      <c r="D99" s="9"/>
      <c r="E99" s="253"/>
      <c r="F99" s="255"/>
      <c r="G99" s="255"/>
      <c r="H99" s="254"/>
      <c r="I99" s="255"/>
      <c r="J99" s="254"/>
      <c r="K99" s="255">
        <f>K96-K98</f>
        <v>0</v>
      </c>
      <c r="L99" s="254"/>
      <c r="M99" s="255">
        <f>M96-M98</f>
        <v>0</v>
      </c>
      <c r="N99" s="254"/>
      <c r="O99" s="242"/>
    </row>
    <row r="100" spans="1:15" s="1" customFormat="1" hidden="1" x14ac:dyDescent="0.2">
      <c r="A100" s="426"/>
      <c r="B100" s="426"/>
      <c r="C100" s="426"/>
      <c r="D100" s="9"/>
      <c r="E100" s="253"/>
      <c r="F100" s="254"/>
      <c r="G100" s="254"/>
      <c r="H100" s="254"/>
      <c r="I100" s="254"/>
      <c r="J100" s="254"/>
      <c r="K100" s="254"/>
      <c r="L100" s="254"/>
      <c r="M100" s="254"/>
      <c r="N100" s="254"/>
      <c r="O100" s="242"/>
    </row>
    <row r="101" spans="1:15" s="1" customFormat="1" hidden="1" x14ac:dyDescent="0.2">
      <c r="A101" s="426"/>
      <c r="B101" s="426"/>
      <c r="C101" s="426"/>
      <c r="D101" s="9"/>
      <c r="E101" s="253"/>
      <c r="F101" s="254"/>
      <c r="G101" s="255"/>
      <c r="H101" s="254"/>
      <c r="I101" s="255"/>
      <c r="J101" s="254"/>
      <c r="K101" s="255"/>
      <c r="L101" s="254"/>
      <c r="M101" s="255"/>
      <c r="N101" s="254"/>
      <c r="O101" s="223"/>
    </row>
    <row r="102" spans="1:15" s="1" customFormat="1" hidden="1" x14ac:dyDescent="0.2">
      <c r="A102" s="426"/>
      <c r="B102" s="426"/>
      <c r="C102" s="426"/>
      <c r="D102" s="9"/>
      <c r="E102" s="253"/>
      <c r="F102" s="254"/>
      <c r="G102" s="254"/>
      <c r="H102" s="254"/>
      <c r="I102" s="254"/>
      <c r="J102" s="254"/>
      <c r="K102" s="254"/>
      <c r="L102" s="254"/>
      <c r="M102" s="254"/>
      <c r="N102" s="254"/>
      <c r="O102" s="242"/>
    </row>
    <row r="103" spans="1:15" s="1" customFormat="1" hidden="1" x14ac:dyDescent="0.2">
      <c r="A103" s="426"/>
      <c r="B103" s="426"/>
      <c r="C103" s="426"/>
      <c r="D103" s="9"/>
      <c r="E103" s="253"/>
      <c r="F103" s="254"/>
      <c r="G103" s="254"/>
      <c r="H103" s="254"/>
      <c r="I103" s="254"/>
      <c r="J103" s="254"/>
      <c r="K103" s="254"/>
      <c r="L103" s="254"/>
      <c r="M103" s="254"/>
      <c r="N103" s="254"/>
      <c r="O103" s="242"/>
    </row>
    <row r="104" spans="1:15" s="1" customFormat="1" hidden="1" x14ac:dyDescent="0.2">
      <c r="A104" s="426"/>
      <c r="B104" s="426"/>
      <c r="C104" s="426"/>
      <c r="D104" s="9"/>
      <c r="E104" s="253"/>
      <c r="F104" s="254"/>
      <c r="G104" s="254"/>
      <c r="H104" s="254"/>
      <c r="I104" s="254"/>
      <c r="J104" s="254"/>
      <c r="K104" s="254"/>
      <c r="L104" s="254"/>
      <c r="M104" s="254"/>
      <c r="N104" s="254"/>
      <c r="O104" s="242"/>
    </row>
    <row r="105" spans="1:15" s="1" customFormat="1" hidden="1" x14ac:dyDescent="0.2">
      <c r="A105" s="426"/>
      <c r="B105" s="426"/>
      <c r="C105" s="426"/>
      <c r="D105" s="9"/>
      <c r="E105" s="253"/>
      <c r="F105" s="254"/>
      <c r="G105" s="254"/>
      <c r="H105" s="254"/>
      <c r="I105" s="254"/>
      <c r="J105" s="254"/>
      <c r="K105" s="254"/>
      <c r="L105" s="254"/>
      <c r="M105" s="254"/>
      <c r="N105" s="254"/>
      <c r="O105" s="242"/>
    </row>
    <row r="106" spans="1:15" s="1" customFormat="1" x14ac:dyDescent="0.2">
      <c r="A106" s="426"/>
      <c r="B106" s="426"/>
      <c r="C106" s="426"/>
      <c r="D106" s="9"/>
      <c r="E106" s="253"/>
      <c r="F106" s="254"/>
      <c r="G106" s="254"/>
      <c r="H106" s="254"/>
      <c r="I106" s="254"/>
      <c r="J106" s="254"/>
      <c r="K106" s="254"/>
      <c r="L106" s="254"/>
      <c r="M106" s="254"/>
      <c r="N106" s="254"/>
      <c r="O106" s="242"/>
    </row>
    <row r="107" spans="1:15" s="1" customFormat="1" x14ac:dyDescent="0.2">
      <c r="A107" s="426"/>
      <c r="B107" s="426"/>
      <c r="C107" s="426"/>
      <c r="D107" s="9"/>
      <c r="E107" s="253"/>
      <c r="F107" s="254"/>
      <c r="G107" s="254"/>
      <c r="H107" s="254"/>
      <c r="I107" s="254"/>
      <c r="J107" s="254"/>
      <c r="K107" s="254"/>
      <c r="L107" s="254"/>
      <c r="M107" s="254"/>
      <c r="N107" s="254"/>
      <c r="O107" s="242"/>
    </row>
    <row r="108" spans="1:15" s="1" customFormat="1" x14ac:dyDescent="0.2">
      <c r="A108" s="426"/>
      <c r="B108" s="426"/>
      <c r="C108" s="426"/>
      <c r="D108" s="9"/>
      <c r="E108" s="253"/>
      <c r="F108" s="254"/>
      <c r="G108" s="255"/>
      <c r="H108" s="254"/>
      <c r="I108" s="255"/>
      <c r="J108" s="254"/>
      <c r="K108" s="255"/>
      <c r="L108" s="254"/>
      <c r="M108" s="255"/>
      <c r="N108" s="254"/>
      <c r="O108" s="223"/>
    </row>
    <row r="109" spans="1:15" s="1" customFormat="1" x14ac:dyDescent="0.2">
      <c r="A109" s="426"/>
      <c r="B109" s="426"/>
      <c r="C109" s="426"/>
      <c r="D109" s="9"/>
      <c r="E109" s="253"/>
      <c r="F109" s="254"/>
      <c r="G109" s="254"/>
      <c r="H109" s="254"/>
      <c r="I109" s="254"/>
      <c r="J109" s="254"/>
      <c r="K109" s="254"/>
      <c r="L109" s="254"/>
      <c r="M109" s="254"/>
      <c r="N109" s="254"/>
      <c r="O109" s="242"/>
    </row>
    <row r="110" spans="1:15" s="1" customFormat="1" x14ac:dyDescent="0.2">
      <c r="A110" s="426"/>
      <c r="B110" s="426"/>
      <c r="C110" s="426"/>
      <c r="D110" s="9"/>
      <c r="E110" s="253"/>
      <c r="F110" s="254"/>
      <c r="G110" s="254"/>
      <c r="H110" s="254"/>
      <c r="I110" s="254"/>
      <c r="J110" s="254"/>
      <c r="K110" s="254"/>
      <c r="L110" s="254"/>
      <c r="M110" s="254"/>
      <c r="N110" s="254"/>
      <c r="O110" s="242"/>
    </row>
    <row r="111" spans="1:15" s="1" customFormat="1" x14ac:dyDescent="0.2">
      <c r="A111" s="426"/>
      <c r="B111" s="426"/>
      <c r="C111" s="426"/>
      <c r="D111" s="9"/>
      <c r="E111" s="253"/>
      <c r="F111" s="254"/>
      <c r="G111" s="254"/>
      <c r="H111" s="254"/>
      <c r="I111" s="254"/>
      <c r="J111" s="254"/>
      <c r="K111" s="254"/>
      <c r="L111" s="254"/>
      <c r="M111" s="254"/>
      <c r="N111" s="254"/>
      <c r="O111" s="242"/>
    </row>
    <row r="112" spans="1:15" s="1" customFormat="1" x14ac:dyDescent="0.2">
      <c r="A112" s="426"/>
      <c r="B112" s="426"/>
      <c r="C112" s="426"/>
      <c r="D112" s="9"/>
      <c r="E112" s="253"/>
      <c r="F112" s="254"/>
      <c r="G112" s="254"/>
      <c r="H112" s="254"/>
      <c r="I112" s="254"/>
      <c r="J112" s="254"/>
      <c r="K112" s="254"/>
      <c r="L112" s="254"/>
      <c r="M112" s="254"/>
      <c r="N112" s="254"/>
      <c r="O112" s="242"/>
    </row>
    <row r="113" spans="1:15" s="1" customFormat="1" x14ac:dyDescent="0.2">
      <c r="A113" s="426"/>
      <c r="B113" s="426"/>
      <c r="C113" s="426"/>
      <c r="D113" s="9"/>
      <c r="F113" s="14"/>
      <c r="G113" s="14"/>
      <c r="H113" s="17"/>
      <c r="I113" s="14"/>
      <c r="J113" s="17"/>
      <c r="K113" s="14"/>
      <c r="L113" s="17"/>
      <c r="M113" s="14"/>
      <c r="N113" s="17"/>
      <c r="O113" s="242"/>
    </row>
    <row r="114" spans="1:15" s="1" customFormat="1" x14ac:dyDescent="0.2">
      <c r="A114" s="426"/>
      <c r="B114" s="426"/>
      <c r="C114" s="426"/>
      <c r="D114" s="9"/>
      <c r="F114" s="14"/>
      <c r="G114" s="14"/>
      <c r="H114" s="17"/>
      <c r="I114" s="14"/>
      <c r="J114" s="17"/>
      <c r="K114" s="14"/>
      <c r="L114" s="17"/>
      <c r="M114" s="14"/>
      <c r="N114" s="17"/>
      <c r="O114" s="242"/>
    </row>
    <row r="115" spans="1:15" s="1" customFormat="1" x14ac:dyDescent="0.2">
      <c r="A115" s="426"/>
      <c r="B115" s="426"/>
      <c r="C115" s="426"/>
      <c r="D115" s="9"/>
      <c r="F115" s="14"/>
      <c r="G115" s="14"/>
      <c r="H115" s="17"/>
      <c r="I115" s="14"/>
      <c r="J115" s="17"/>
      <c r="K115" s="14"/>
      <c r="L115" s="17"/>
      <c r="M115" s="14"/>
      <c r="N115" s="17"/>
      <c r="O115" s="242"/>
    </row>
    <row r="116" spans="1:15" s="1" customFormat="1" x14ac:dyDescent="0.2">
      <c r="A116" s="426"/>
      <c r="B116" s="426"/>
      <c r="C116" s="426"/>
      <c r="D116" s="9"/>
      <c r="F116" s="14"/>
      <c r="G116" s="14"/>
      <c r="H116" s="17"/>
      <c r="I116" s="14"/>
      <c r="J116" s="17"/>
      <c r="K116" s="14"/>
      <c r="L116" s="17"/>
      <c r="M116" s="14"/>
      <c r="N116" s="17"/>
      <c r="O116" s="242"/>
    </row>
    <row r="117" spans="1:15" s="1" customFormat="1" x14ac:dyDescent="0.2">
      <c r="A117" s="426"/>
      <c r="B117" s="426"/>
      <c r="C117" s="426"/>
      <c r="D117" s="9"/>
      <c r="F117" s="14"/>
      <c r="G117" s="14"/>
      <c r="H117" s="17"/>
      <c r="I117" s="14"/>
      <c r="J117" s="17"/>
      <c r="K117" s="14"/>
      <c r="L117" s="17"/>
      <c r="M117" s="14"/>
      <c r="N117" s="17"/>
      <c r="O117" s="242"/>
    </row>
    <row r="118" spans="1:15" s="1" customFormat="1" x14ac:dyDescent="0.2">
      <c r="A118" s="426"/>
      <c r="B118" s="426"/>
      <c r="C118" s="426"/>
      <c r="D118" s="9"/>
      <c r="F118" s="14"/>
      <c r="G118" s="14"/>
      <c r="H118" s="17"/>
      <c r="I118" s="14"/>
      <c r="J118" s="17"/>
      <c r="K118" s="14"/>
      <c r="L118" s="17"/>
      <c r="M118" s="14"/>
      <c r="N118" s="17"/>
      <c r="O118" s="242"/>
    </row>
    <row r="119" spans="1:15" s="1" customFormat="1" x14ac:dyDescent="0.2">
      <c r="A119" s="426"/>
      <c r="B119" s="426"/>
      <c r="C119" s="426"/>
      <c r="D119" s="9"/>
      <c r="F119" s="14"/>
      <c r="G119" s="14"/>
      <c r="H119" s="17"/>
      <c r="I119" s="14"/>
      <c r="J119" s="17"/>
      <c r="K119" s="14"/>
      <c r="L119" s="17"/>
      <c r="M119" s="14"/>
      <c r="N119" s="17"/>
      <c r="O119" s="242"/>
    </row>
    <row r="120" spans="1:15" s="1" customFormat="1" x14ac:dyDescent="0.2">
      <c r="A120" s="426"/>
      <c r="B120" s="426"/>
      <c r="C120" s="426"/>
      <c r="D120" s="9"/>
      <c r="F120" s="14"/>
      <c r="G120" s="14"/>
      <c r="H120" s="17"/>
      <c r="I120" s="14"/>
      <c r="J120" s="17"/>
      <c r="K120" s="14"/>
      <c r="L120" s="17"/>
      <c r="M120" s="14"/>
      <c r="N120" s="17"/>
      <c r="O120" s="242"/>
    </row>
    <row r="121" spans="1:15" s="1" customFormat="1" x14ac:dyDescent="0.2">
      <c r="A121" s="426"/>
      <c r="B121" s="426"/>
      <c r="C121" s="426"/>
      <c r="D121" s="9"/>
      <c r="F121" s="14"/>
      <c r="G121" s="14"/>
      <c r="H121" s="17"/>
      <c r="I121" s="14"/>
      <c r="J121" s="17"/>
      <c r="K121" s="14"/>
      <c r="L121" s="17"/>
      <c r="M121" s="14"/>
      <c r="N121" s="17"/>
      <c r="O121" s="242"/>
    </row>
    <row r="122" spans="1:15" s="1" customFormat="1" x14ac:dyDescent="0.2">
      <c r="A122" s="426"/>
      <c r="B122" s="426"/>
      <c r="C122" s="426"/>
      <c r="D122" s="9"/>
      <c r="F122" s="14"/>
      <c r="G122" s="14"/>
      <c r="H122" s="17"/>
      <c r="I122" s="14"/>
      <c r="J122" s="17"/>
      <c r="K122" s="14"/>
      <c r="L122" s="17"/>
      <c r="M122" s="14"/>
      <c r="N122" s="17"/>
      <c r="O122" s="242"/>
    </row>
    <row r="123" spans="1:15" s="1" customFormat="1" x14ac:dyDescent="0.2">
      <c r="A123" s="426"/>
      <c r="B123" s="426"/>
      <c r="C123" s="426"/>
      <c r="D123" s="9"/>
      <c r="F123" s="14"/>
      <c r="G123" s="14"/>
      <c r="H123" s="17"/>
      <c r="I123" s="14"/>
      <c r="J123" s="17"/>
      <c r="K123" s="14"/>
      <c r="L123" s="17"/>
      <c r="M123" s="14"/>
      <c r="N123" s="17"/>
      <c r="O123" s="242"/>
    </row>
    <row r="124" spans="1:15" s="1" customFormat="1" x14ac:dyDescent="0.2">
      <c r="A124" s="426"/>
      <c r="B124" s="426"/>
      <c r="C124" s="426"/>
      <c r="D124" s="9"/>
      <c r="F124" s="14"/>
      <c r="G124" s="14"/>
      <c r="H124" s="17"/>
      <c r="I124" s="14"/>
      <c r="J124" s="17"/>
      <c r="K124" s="14"/>
      <c r="L124" s="17"/>
      <c r="M124" s="14"/>
      <c r="N124" s="17"/>
      <c r="O124" s="242"/>
    </row>
    <row r="125" spans="1:15" s="1" customFormat="1" x14ac:dyDescent="0.2">
      <c r="A125" s="426"/>
      <c r="B125" s="426"/>
      <c r="C125" s="426"/>
      <c r="D125" s="9"/>
      <c r="F125" s="14"/>
      <c r="G125" s="14"/>
      <c r="H125" s="17"/>
      <c r="I125" s="14"/>
      <c r="J125" s="17"/>
      <c r="K125" s="14"/>
      <c r="L125" s="17"/>
      <c r="M125" s="14"/>
      <c r="N125" s="17"/>
      <c r="O125" s="242"/>
    </row>
    <row r="126" spans="1:15" s="1" customFormat="1" x14ac:dyDescent="0.2">
      <c r="A126" s="426"/>
      <c r="B126" s="426"/>
      <c r="C126" s="426"/>
      <c r="D126" s="9"/>
      <c r="F126" s="14"/>
      <c r="G126" s="14"/>
      <c r="H126" s="17"/>
      <c r="I126" s="14"/>
      <c r="J126" s="17"/>
      <c r="K126" s="14"/>
      <c r="L126" s="17"/>
      <c r="M126" s="14"/>
      <c r="N126" s="17"/>
      <c r="O126" s="242"/>
    </row>
    <row r="127" spans="1:15" s="1" customFormat="1" x14ac:dyDescent="0.2">
      <c r="A127" s="426"/>
      <c r="B127" s="426"/>
      <c r="C127" s="426"/>
      <c r="D127" s="9"/>
      <c r="F127" s="14"/>
      <c r="G127" s="14"/>
      <c r="H127" s="17"/>
      <c r="I127" s="14"/>
      <c r="J127" s="17"/>
      <c r="K127" s="14"/>
      <c r="L127" s="17"/>
      <c r="M127" s="14"/>
      <c r="N127" s="17"/>
      <c r="O127" s="242"/>
    </row>
    <row r="128" spans="1:15" s="1" customFormat="1" x14ac:dyDescent="0.2">
      <c r="A128" s="426"/>
      <c r="B128" s="426"/>
      <c r="C128" s="426"/>
      <c r="D128" s="9"/>
      <c r="F128" s="14"/>
      <c r="G128" s="14"/>
      <c r="H128" s="17"/>
      <c r="I128" s="14"/>
      <c r="J128" s="17"/>
      <c r="K128" s="14"/>
      <c r="L128" s="17"/>
      <c r="M128" s="14"/>
      <c r="N128" s="17"/>
      <c r="O128" s="242"/>
    </row>
    <row r="129" spans="1:15" s="1" customFormat="1" x14ac:dyDescent="0.2">
      <c r="A129" s="426"/>
      <c r="B129" s="426"/>
      <c r="C129" s="426"/>
      <c r="D129" s="9"/>
      <c r="F129" s="14"/>
      <c r="G129" s="14"/>
      <c r="H129" s="17"/>
      <c r="I129" s="14"/>
      <c r="J129" s="17"/>
      <c r="K129" s="14"/>
      <c r="L129" s="17"/>
      <c r="M129" s="14"/>
      <c r="N129" s="17"/>
      <c r="O129" s="242"/>
    </row>
    <row r="130" spans="1:15" s="1" customFormat="1" x14ac:dyDescent="0.2">
      <c r="A130" s="426"/>
      <c r="B130" s="426"/>
      <c r="C130" s="426"/>
      <c r="D130" s="9"/>
      <c r="F130" s="14"/>
      <c r="G130" s="14"/>
      <c r="H130" s="17"/>
      <c r="I130" s="14"/>
      <c r="J130" s="17"/>
      <c r="K130" s="14"/>
      <c r="L130" s="17"/>
      <c r="M130" s="14"/>
      <c r="N130" s="17"/>
      <c r="O130" s="242"/>
    </row>
    <row r="131" spans="1:15" s="1" customFormat="1" x14ac:dyDescent="0.2">
      <c r="A131" s="426"/>
      <c r="B131" s="426"/>
      <c r="C131" s="426"/>
      <c r="D131" s="9"/>
      <c r="F131" s="14"/>
      <c r="G131" s="14"/>
      <c r="H131" s="17"/>
      <c r="I131" s="14"/>
      <c r="J131" s="17"/>
      <c r="K131" s="14"/>
      <c r="L131" s="17"/>
      <c r="M131" s="14"/>
      <c r="N131" s="17"/>
      <c r="O131" s="242"/>
    </row>
    <row r="132" spans="1:15" s="1" customFormat="1" x14ac:dyDescent="0.2">
      <c r="A132" s="426"/>
      <c r="B132" s="426"/>
      <c r="C132" s="426"/>
      <c r="D132" s="9"/>
      <c r="F132" s="14"/>
      <c r="G132" s="14"/>
      <c r="H132" s="17"/>
      <c r="I132" s="14"/>
      <c r="J132" s="17"/>
      <c r="K132" s="14"/>
      <c r="L132" s="17"/>
      <c r="M132" s="14"/>
      <c r="N132" s="17"/>
      <c r="O132" s="242"/>
    </row>
    <row r="133" spans="1:15" s="1" customFormat="1" x14ac:dyDescent="0.2">
      <c r="A133" s="426"/>
      <c r="B133" s="426"/>
      <c r="C133" s="426"/>
      <c r="D133" s="9"/>
      <c r="F133" s="14"/>
      <c r="G133" s="14"/>
      <c r="H133" s="17"/>
      <c r="I133" s="14"/>
      <c r="J133" s="17"/>
      <c r="K133" s="14"/>
      <c r="L133" s="17"/>
      <c r="M133" s="14"/>
      <c r="N133" s="17"/>
      <c r="O133" s="242"/>
    </row>
    <row r="134" spans="1:15" s="1" customFormat="1" x14ac:dyDescent="0.2">
      <c r="A134" s="426"/>
      <c r="B134" s="426"/>
      <c r="C134" s="426"/>
      <c r="D134" s="9"/>
      <c r="F134" s="14"/>
      <c r="G134" s="14"/>
      <c r="H134" s="17"/>
      <c r="I134" s="14"/>
      <c r="J134" s="17"/>
      <c r="K134" s="14"/>
      <c r="L134" s="17"/>
      <c r="M134" s="14"/>
      <c r="N134" s="17"/>
      <c r="O134" s="242"/>
    </row>
    <row r="135" spans="1:15" s="1" customFormat="1" x14ac:dyDescent="0.2">
      <c r="A135" s="426"/>
      <c r="B135" s="426"/>
      <c r="C135" s="426"/>
      <c r="D135" s="9"/>
      <c r="F135" s="14"/>
      <c r="G135" s="14"/>
      <c r="H135" s="17"/>
      <c r="I135" s="14"/>
      <c r="J135" s="17"/>
      <c r="K135" s="14"/>
      <c r="L135" s="17"/>
      <c r="M135" s="14"/>
      <c r="N135" s="17"/>
      <c r="O135" s="242"/>
    </row>
    <row r="136" spans="1:15" s="1" customFormat="1" x14ac:dyDescent="0.2">
      <c r="A136" s="426"/>
      <c r="B136" s="426"/>
      <c r="C136" s="426"/>
      <c r="D136" s="9"/>
      <c r="F136" s="14"/>
      <c r="G136" s="14"/>
      <c r="H136" s="17"/>
      <c r="I136" s="14"/>
      <c r="J136" s="17"/>
      <c r="K136" s="14"/>
      <c r="L136" s="17"/>
      <c r="M136" s="14"/>
      <c r="N136" s="17"/>
      <c r="O136" s="242"/>
    </row>
    <row r="137" spans="1:15" s="1" customFormat="1" x14ac:dyDescent="0.2">
      <c r="A137" s="426"/>
      <c r="B137" s="426"/>
      <c r="C137" s="426"/>
      <c r="D137" s="9"/>
      <c r="F137" s="14"/>
      <c r="G137" s="14"/>
      <c r="H137" s="17"/>
      <c r="I137" s="14"/>
      <c r="J137" s="17"/>
      <c r="K137" s="14"/>
      <c r="L137" s="17"/>
      <c r="M137" s="14"/>
      <c r="N137" s="17"/>
      <c r="O137" s="242"/>
    </row>
    <row r="138" spans="1:15" s="1" customFormat="1" x14ac:dyDescent="0.2">
      <c r="A138" s="426"/>
      <c r="B138" s="426"/>
      <c r="C138" s="426"/>
      <c r="D138" s="9"/>
      <c r="F138" s="14"/>
      <c r="G138" s="14"/>
      <c r="H138" s="17"/>
      <c r="I138" s="14"/>
      <c r="J138" s="17"/>
      <c r="K138" s="14"/>
      <c r="L138" s="17"/>
      <c r="M138" s="14"/>
      <c r="N138" s="17"/>
      <c r="O138" s="242"/>
    </row>
    <row r="139" spans="1:15" s="1" customFormat="1" x14ac:dyDescent="0.2">
      <c r="A139" s="426"/>
      <c r="B139" s="426"/>
      <c r="C139" s="426"/>
      <c r="D139" s="9"/>
      <c r="F139" s="14"/>
      <c r="G139" s="14"/>
      <c r="H139" s="17"/>
      <c r="I139" s="14"/>
      <c r="J139" s="17"/>
      <c r="K139" s="14"/>
      <c r="L139" s="17"/>
      <c r="M139" s="14"/>
      <c r="N139" s="17"/>
      <c r="O139" s="242"/>
    </row>
    <row r="140" spans="1:15" s="1" customFormat="1" x14ac:dyDescent="0.2">
      <c r="A140" s="426"/>
      <c r="B140" s="426"/>
      <c r="C140" s="426"/>
      <c r="D140" s="9"/>
      <c r="F140" s="14"/>
      <c r="G140" s="14"/>
      <c r="H140" s="17"/>
      <c r="I140" s="14"/>
      <c r="J140" s="17"/>
      <c r="K140" s="14"/>
      <c r="L140" s="17"/>
      <c r="M140" s="14"/>
      <c r="N140" s="17"/>
      <c r="O140" s="242"/>
    </row>
    <row r="141" spans="1:15" s="1" customFormat="1" x14ac:dyDescent="0.2">
      <c r="A141" s="426"/>
      <c r="B141" s="426"/>
      <c r="C141" s="426"/>
      <c r="D141" s="9"/>
      <c r="F141" s="14"/>
      <c r="G141" s="14"/>
      <c r="H141" s="17"/>
      <c r="I141" s="14"/>
      <c r="J141" s="17"/>
      <c r="K141" s="14"/>
      <c r="L141" s="17"/>
      <c r="M141" s="14"/>
      <c r="N141" s="17"/>
      <c r="O141" s="242"/>
    </row>
    <row r="142" spans="1:15" s="1" customFormat="1" x14ac:dyDescent="0.2">
      <c r="A142" s="426"/>
      <c r="B142" s="426"/>
      <c r="C142" s="426"/>
      <c r="D142" s="9"/>
      <c r="F142" s="14"/>
      <c r="G142" s="14"/>
      <c r="H142" s="17"/>
      <c r="I142" s="14"/>
      <c r="J142" s="17"/>
      <c r="K142" s="14"/>
      <c r="L142" s="17"/>
      <c r="M142" s="14"/>
      <c r="N142" s="17"/>
      <c r="O142" s="242"/>
    </row>
    <row r="143" spans="1:15" s="1" customFormat="1" x14ac:dyDescent="0.2">
      <c r="A143" s="426"/>
      <c r="B143" s="426"/>
      <c r="C143" s="426"/>
      <c r="D143" s="9"/>
      <c r="F143" s="14"/>
      <c r="G143" s="14"/>
      <c r="H143" s="17"/>
      <c r="I143" s="14"/>
      <c r="J143" s="17"/>
      <c r="K143" s="14"/>
      <c r="L143" s="17"/>
      <c r="M143" s="14"/>
      <c r="N143" s="17"/>
      <c r="O143" s="242"/>
    </row>
    <row r="144" spans="1:15" s="1" customFormat="1" x14ac:dyDescent="0.2">
      <c r="A144" s="426"/>
      <c r="B144" s="426"/>
      <c r="C144" s="426"/>
      <c r="D144" s="9"/>
      <c r="F144" s="14"/>
      <c r="G144" s="14"/>
      <c r="H144" s="17"/>
      <c r="I144" s="14"/>
      <c r="J144" s="17"/>
      <c r="K144" s="14"/>
      <c r="L144" s="17"/>
      <c r="M144" s="14"/>
      <c r="N144" s="17"/>
      <c r="O144" s="242"/>
    </row>
    <row r="145" spans="1:15" s="1" customFormat="1" x14ac:dyDescent="0.2">
      <c r="A145" s="426"/>
      <c r="B145" s="426"/>
      <c r="C145" s="426"/>
      <c r="D145" s="9"/>
      <c r="F145" s="14"/>
      <c r="G145" s="14"/>
      <c r="H145" s="17"/>
      <c r="I145" s="14"/>
      <c r="J145" s="17"/>
      <c r="K145" s="14"/>
      <c r="L145" s="17"/>
      <c r="M145" s="14"/>
      <c r="N145" s="17"/>
      <c r="O145" s="242"/>
    </row>
    <row r="146" spans="1:15" s="1" customFormat="1" x14ac:dyDescent="0.2">
      <c r="A146" s="426"/>
      <c r="B146" s="426"/>
      <c r="C146" s="426"/>
      <c r="D146" s="9"/>
      <c r="F146" s="14"/>
      <c r="G146" s="14"/>
      <c r="H146" s="17"/>
      <c r="I146" s="14"/>
      <c r="J146" s="17"/>
      <c r="K146" s="14"/>
      <c r="L146" s="17"/>
      <c r="M146" s="14"/>
      <c r="N146" s="17"/>
      <c r="O146" s="242"/>
    </row>
    <row r="147" spans="1:15" s="1" customFormat="1" x14ac:dyDescent="0.2">
      <c r="A147" s="426"/>
      <c r="B147" s="426"/>
      <c r="C147" s="426"/>
      <c r="D147" s="9"/>
      <c r="F147" s="14"/>
      <c r="G147" s="14"/>
      <c r="H147" s="17"/>
      <c r="I147" s="14"/>
      <c r="J147" s="17"/>
      <c r="K147" s="14"/>
      <c r="L147" s="17"/>
      <c r="M147" s="14"/>
      <c r="N147" s="17"/>
      <c r="O147" s="242"/>
    </row>
    <row r="148" spans="1:15" s="1" customFormat="1" x14ac:dyDescent="0.2">
      <c r="A148" s="426"/>
      <c r="B148" s="426"/>
      <c r="C148" s="426"/>
      <c r="D148" s="9"/>
      <c r="F148" s="14"/>
      <c r="G148" s="14"/>
      <c r="H148" s="17"/>
      <c r="I148" s="14"/>
      <c r="J148" s="17"/>
      <c r="K148" s="14"/>
      <c r="L148" s="17"/>
      <c r="M148" s="14"/>
      <c r="N148" s="17"/>
      <c r="O148" s="242"/>
    </row>
    <row r="149" spans="1:15" s="1" customFormat="1" x14ac:dyDescent="0.2">
      <c r="A149" s="426"/>
      <c r="B149" s="426"/>
      <c r="C149" s="426"/>
      <c r="D149" s="9"/>
      <c r="F149" s="14"/>
      <c r="G149" s="14"/>
      <c r="H149" s="17"/>
      <c r="I149" s="14"/>
      <c r="J149" s="17"/>
      <c r="K149" s="14"/>
      <c r="L149" s="17"/>
      <c r="M149" s="14"/>
      <c r="N149" s="17"/>
      <c r="O149" s="242"/>
    </row>
    <row r="150" spans="1:15" s="1" customFormat="1" x14ac:dyDescent="0.2">
      <c r="A150" s="426"/>
      <c r="B150" s="426"/>
      <c r="C150" s="426"/>
      <c r="D150" s="9"/>
      <c r="F150" s="14"/>
      <c r="G150" s="14"/>
      <c r="H150" s="17"/>
      <c r="I150" s="14"/>
      <c r="J150" s="17"/>
      <c r="K150" s="14"/>
      <c r="L150" s="17"/>
      <c r="M150" s="14"/>
      <c r="N150" s="17"/>
      <c r="O150" s="242"/>
    </row>
    <row r="151" spans="1:15" s="1" customFormat="1" x14ac:dyDescent="0.2">
      <c r="A151" s="426"/>
      <c r="B151" s="426"/>
      <c r="C151" s="426"/>
      <c r="D151" s="9"/>
      <c r="F151" s="14"/>
      <c r="G151" s="14"/>
      <c r="H151" s="17"/>
      <c r="I151" s="14"/>
      <c r="J151" s="17"/>
      <c r="K151" s="14"/>
      <c r="L151" s="17"/>
      <c r="M151" s="14"/>
      <c r="N151" s="17"/>
      <c r="O151" s="242"/>
    </row>
    <row r="152" spans="1:15" s="1" customFormat="1" x14ac:dyDescent="0.2">
      <c r="A152" s="426"/>
      <c r="B152" s="426"/>
      <c r="C152" s="426"/>
      <c r="D152" s="9"/>
      <c r="F152" s="14"/>
      <c r="G152" s="14"/>
      <c r="H152" s="17"/>
      <c r="I152" s="14"/>
      <c r="J152" s="17"/>
      <c r="K152" s="14"/>
      <c r="L152" s="17"/>
      <c r="M152" s="14"/>
      <c r="N152" s="17"/>
      <c r="O152" s="242"/>
    </row>
    <row r="153" spans="1:15" s="1" customFormat="1" x14ac:dyDescent="0.2">
      <c r="A153" s="426"/>
      <c r="B153" s="426"/>
      <c r="C153" s="426"/>
      <c r="D153" s="9"/>
      <c r="F153" s="14"/>
      <c r="G153" s="14"/>
      <c r="H153" s="17"/>
      <c r="I153" s="14"/>
      <c r="J153" s="17"/>
      <c r="K153" s="14"/>
      <c r="L153" s="17"/>
      <c r="M153" s="14"/>
      <c r="N153" s="17"/>
      <c r="O153" s="242"/>
    </row>
    <row r="154" spans="1:15" s="1" customFormat="1" x14ac:dyDescent="0.2">
      <c r="A154" s="426"/>
      <c r="B154" s="426"/>
      <c r="C154" s="426"/>
      <c r="D154" s="9"/>
      <c r="F154" s="14"/>
      <c r="G154" s="14"/>
      <c r="H154" s="17"/>
      <c r="I154" s="14"/>
      <c r="J154" s="17"/>
      <c r="K154" s="14"/>
      <c r="L154" s="17"/>
      <c r="M154" s="14"/>
      <c r="N154" s="17"/>
      <c r="O154" s="242"/>
    </row>
    <row r="155" spans="1:15" s="1" customFormat="1" x14ac:dyDescent="0.2">
      <c r="A155" s="426"/>
      <c r="B155" s="426"/>
      <c r="C155" s="426"/>
      <c r="D155" s="9"/>
      <c r="F155" s="14"/>
      <c r="G155" s="14"/>
      <c r="H155" s="17"/>
      <c r="I155" s="14"/>
      <c r="J155" s="17"/>
      <c r="K155" s="14"/>
      <c r="L155" s="17"/>
      <c r="M155" s="14"/>
      <c r="N155" s="17"/>
      <c r="O155" s="242"/>
    </row>
    <row r="156" spans="1:15" s="1" customFormat="1" x14ac:dyDescent="0.2">
      <c r="A156" s="426"/>
      <c r="B156" s="426"/>
      <c r="C156" s="426"/>
      <c r="D156" s="9"/>
      <c r="F156" s="14"/>
      <c r="G156" s="14"/>
      <c r="H156" s="17"/>
      <c r="I156" s="14"/>
      <c r="J156" s="17"/>
      <c r="K156" s="14"/>
      <c r="L156" s="17"/>
      <c r="M156" s="14"/>
      <c r="N156" s="17"/>
      <c r="O156" s="242"/>
    </row>
    <row r="157" spans="1:15" s="1" customFormat="1" x14ac:dyDescent="0.2">
      <c r="A157" s="426"/>
      <c r="B157" s="426"/>
      <c r="C157" s="426"/>
      <c r="D157" s="9"/>
      <c r="F157" s="14"/>
      <c r="G157" s="14"/>
      <c r="H157" s="17"/>
      <c r="I157" s="14"/>
      <c r="J157" s="17"/>
      <c r="K157" s="14"/>
      <c r="L157" s="17"/>
      <c r="M157" s="14"/>
      <c r="N157" s="17"/>
      <c r="O157" s="242"/>
    </row>
    <row r="158" spans="1:15" s="1" customFormat="1" x14ac:dyDescent="0.2">
      <c r="A158" s="426"/>
      <c r="B158" s="426"/>
      <c r="C158" s="426"/>
      <c r="D158" s="9"/>
      <c r="F158" s="14"/>
      <c r="G158" s="14"/>
      <c r="H158" s="17"/>
      <c r="I158" s="14"/>
      <c r="J158" s="17"/>
      <c r="K158" s="14"/>
      <c r="L158" s="17"/>
      <c r="M158" s="14"/>
      <c r="N158" s="17"/>
      <c r="O158" s="242"/>
    </row>
    <row r="159" spans="1:15" s="1" customFormat="1" x14ac:dyDescent="0.2">
      <c r="A159" s="426"/>
      <c r="B159" s="426"/>
      <c r="C159" s="426"/>
      <c r="D159" s="9"/>
      <c r="F159" s="14"/>
      <c r="G159" s="14"/>
      <c r="H159" s="17"/>
      <c r="I159" s="14"/>
      <c r="J159" s="17"/>
      <c r="K159" s="14"/>
      <c r="L159" s="17"/>
      <c r="M159" s="14"/>
      <c r="N159" s="17"/>
      <c r="O159" s="242"/>
    </row>
    <row r="160" spans="1:15" s="1" customFormat="1" x14ac:dyDescent="0.2">
      <c r="A160" s="426"/>
      <c r="B160" s="426"/>
      <c r="C160" s="426"/>
      <c r="D160" s="9"/>
      <c r="F160" s="14"/>
      <c r="G160" s="14"/>
      <c r="H160" s="17"/>
      <c r="I160" s="14"/>
      <c r="J160" s="17"/>
      <c r="K160" s="14"/>
      <c r="L160" s="17"/>
      <c r="M160" s="14"/>
      <c r="N160" s="17"/>
      <c r="O160" s="242"/>
    </row>
    <row r="161" spans="1:15" s="1" customFormat="1" x14ac:dyDescent="0.2">
      <c r="A161" s="426"/>
      <c r="B161" s="426"/>
      <c r="C161" s="426"/>
      <c r="D161" s="9"/>
      <c r="F161" s="14"/>
      <c r="G161" s="14"/>
      <c r="H161" s="17"/>
      <c r="I161" s="14"/>
      <c r="J161" s="17"/>
      <c r="K161" s="14"/>
      <c r="L161" s="17"/>
      <c r="M161" s="14"/>
      <c r="N161" s="17"/>
      <c r="O161" s="242"/>
    </row>
    <row r="162" spans="1:15" s="1" customFormat="1" x14ac:dyDescent="0.2">
      <c r="A162" s="426"/>
      <c r="B162" s="426"/>
      <c r="C162" s="426"/>
      <c r="D162" s="9"/>
      <c r="F162" s="14"/>
      <c r="G162" s="14"/>
      <c r="H162" s="17"/>
      <c r="I162" s="14"/>
      <c r="J162" s="17"/>
      <c r="K162" s="14"/>
      <c r="L162" s="17"/>
      <c r="M162" s="14"/>
      <c r="N162" s="17"/>
      <c r="O162" s="242"/>
    </row>
    <row r="163" spans="1:15" s="1" customFormat="1" x14ac:dyDescent="0.2">
      <c r="A163" s="426"/>
      <c r="B163" s="426"/>
      <c r="C163" s="426"/>
      <c r="D163" s="9"/>
      <c r="F163" s="14"/>
      <c r="G163" s="14"/>
      <c r="H163" s="17"/>
      <c r="I163" s="14"/>
      <c r="J163" s="17"/>
      <c r="K163" s="14"/>
      <c r="L163" s="17"/>
      <c r="M163" s="14"/>
      <c r="N163" s="17"/>
      <c r="O163" s="242"/>
    </row>
    <row r="164" spans="1:15" s="1" customFormat="1" x14ac:dyDescent="0.2">
      <c r="A164" s="426"/>
      <c r="B164" s="426"/>
      <c r="C164" s="426"/>
      <c r="D164" s="9"/>
      <c r="F164" s="14"/>
      <c r="G164" s="14"/>
      <c r="H164" s="17"/>
      <c r="I164" s="14"/>
      <c r="J164" s="17"/>
      <c r="K164" s="14"/>
      <c r="L164" s="17"/>
      <c r="M164" s="14"/>
      <c r="N164" s="17"/>
      <c r="O164" s="242"/>
    </row>
    <row r="165" spans="1:15" s="1" customFormat="1" x14ac:dyDescent="0.2">
      <c r="A165" s="426"/>
      <c r="B165" s="426"/>
      <c r="C165" s="426"/>
      <c r="D165" s="9"/>
      <c r="F165" s="14"/>
      <c r="G165" s="14"/>
      <c r="H165" s="17"/>
      <c r="I165" s="14"/>
      <c r="J165" s="17"/>
      <c r="K165" s="14"/>
      <c r="L165" s="17"/>
      <c r="M165" s="14"/>
      <c r="N165" s="17"/>
      <c r="O165" s="242"/>
    </row>
    <row r="166" spans="1:15" s="1" customFormat="1" x14ac:dyDescent="0.2">
      <c r="A166" s="426"/>
      <c r="B166" s="426"/>
      <c r="C166" s="426"/>
      <c r="D166" s="9"/>
      <c r="F166" s="14"/>
      <c r="G166" s="14"/>
      <c r="H166" s="17"/>
      <c r="I166" s="14"/>
      <c r="J166" s="17"/>
      <c r="K166" s="14"/>
      <c r="L166" s="17"/>
      <c r="M166" s="14"/>
      <c r="N166" s="17"/>
      <c r="O166" s="242"/>
    </row>
    <row r="167" spans="1:15" s="1" customFormat="1" x14ac:dyDescent="0.2">
      <c r="A167" s="426"/>
      <c r="B167" s="426"/>
      <c r="C167" s="426"/>
      <c r="D167" s="9"/>
      <c r="F167" s="14"/>
      <c r="G167" s="14"/>
      <c r="H167" s="17"/>
      <c r="I167" s="14"/>
      <c r="J167" s="17"/>
      <c r="K167" s="14"/>
      <c r="L167" s="17"/>
      <c r="M167" s="14"/>
      <c r="N167" s="17"/>
      <c r="O167" s="242"/>
    </row>
    <row r="168" spans="1:15" s="1" customFormat="1" x14ac:dyDescent="0.2">
      <c r="A168" s="426"/>
      <c r="B168" s="426"/>
      <c r="C168" s="426"/>
      <c r="D168" s="9"/>
      <c r="F168" s="14"/>
      <c r="G168" s="14"/>
      <c r="H168" s="17"/>
      <c r="I168" s="14"/>
      <c r="J168" s="17"/>
      <c r="K168" s="14"/>
      <c r="L168" s="17"/>
      <c r="M168" s="14"/>
      <c r="N168" s="17"/>
      <c r="O168" s="242"/>
    </row>
    <row r="169" spans="1:15" s="1" customFormat="1" x14ac:dyDescent="0.2">
      <c r="A169" s="426"/>
      <c r="B169" s="426"/>
      <c r="C169" s="426"/>
      <c r="D169" s="9"/>
      <c r="F169" s="14"/>
      <c r="G169" s="14"/>
      <c r="H169" s="17"/>
      <c r="I169" s="14"/>
      <c r="J169" s="17"/>
      <c r="K169" s="14"/>
      <c r="L169" s="17"/>
      <c r="M169" s="14"/>
      <c r="N169" s="17"/>
      <c r="O169" s="242"/>
    </row>
    <row r="170" spans="1:15" s="1" customFormat="1" x14ac:dyDescent="0.2">
      <c r="A170" s="426"/>
      <c r="B170" s="426"/>
      <c r="C170" s="426"/>
      <c r="D170" s="9"/>
      <c r="F170" s="14"/>
      <c r="G170" s="14"/>
      <c r="H170" s="17"/>
      <c r="I170" s="14"/>
      <c r="J170" s="17"/>
      <c r="K170" s="14"/>
      <c r="L170" s="17"/>
      <c r="M170" s="14"/>
      <c r="N170" s="17"/>
      <c r="O170" s="242"/>
    </row>
    <row r="171" spans="1:15" s="1" customFormat="1" x14ac:dyDescent="0.2">
      <c r="A171" s="426"/>
      <c r="B171" s="426"/>
      <c r="C171" s="426"/>
      <c r="D171" s="9"/>
      <c r="F171" s="14"/>
      <c r="G171" s="14"/>
      <c r="H171" s="17"/>
      <c r="I171" s="14"/>
      <c r="J171" s="17"/>
      <c r="K171" s="14"/>
      <c r="L171" s="17"/>
      <c r="M171" s="14"/>
      <c r="N171" s="17"/>
      <c r="O171" s="242"/>
    </row>
    <row r="172" spans="1:15" s="1" customFormat="1" x14ac:dyDescent="0.2">
      <c r="A172" s="426"/>
      <c r="B172" s="426"/>
      <c r="C172" s="426"/>
      <c r="D172" s="9"/>
      <c r="F172" s="14"/>
      <c r="G172" s="14"/>
      <c r="H172" s="17"/>
      <c r="I172" s="14"/>
      <c r="J172" s="17"/>
      <c r="K172" s="14"/>
      <c r="L172" s="17"/>
      <c r="M172" s="14"/>
      <c r="N172" s="17"/>
      <c r="O172" s="242"/>
    </row>
    <row r="173" spans="1:15" s="1" customFormat="1" x14ac:dyDescent="0.2">
      <c r="A173" s="426"/>
      <c r="B173" s="426"/>
      <c r="C173" s="426"/>
      <c r="D173" s="9"/>
      <c r="F173" s="14"/>
      <c r="G173" s="14"/>
      <c r="H173" s="17"/>
      <c r="I173" s="14"/>
      <c r="J173" s="17"/>
      <c r="K173" s="14"/>
      <c r="L173" s="17"/>
      <c r="M173" s="14"/>
      <c r="N173" s="17"/>
      <c r="O173" s="242"/>
    </row>
    <row r="174" spans="1:15" s="1" customFormat="1" x14ac:dyDescent="0.2">
      <c r="A174" s="426"/>
      <c r="B174" s="426"/>
      <c r="C174" s="426"/>
      <c r="D174" s="9"/>
      <c r="F174" s="14"/>
      <c r="G174" s="14"/>
      <c r="H174" s="17"/>
      <c r="I174" s="14"/>
      <c r="J174" s="17"/>
      <c r="K174" s="14"/>
      <c r="L174" s="17"/>
      <c r="M174" s="14"/>
      <c r="N174" s="17"/>
      <c r="O174" s="242"/>
    </row>
    <row r="175" spans="1:15" s="1" customFormat="1" x14ac:dyDescent="0.2">
      <c r="A175" s="426"/>
      <c r="B175" s="426"/>
      <c r="C175" s="426"/>
      <c r="D175" s="9"/>
      <c r="F175" s="14"/>
      <c r="G175" s="14"/>
      <c r="H175" s="17"/>
      <c r="I175" s="14"/>
      <c r="J175" s="17"/>
      <c r="K175" s="14"/>
      <c r="L175" s="17"/>
      <c r="M175" s="14"/>
      <c r="N175" s="17"/>
      <c r="O175" s="242"/>
    </row>
    <row r="176" spans="1:15" s="1" customFormat="1" x14ac:dyDescent="0.2">
      <c r="A176" s="426"/>
      <c r="B176" s="426"/>
      <c r="C176" s="426"/>
      <c r="D176" s="9"/>
      <c r="F176" s="14"/>
      <c r="G176" s="14"/>
      <c r="H176" s="17"/>
      <c r="I176" s="14"/>
      <c r="J176" s="17"/>
      <c r="K176" s="14"/>
      <c r="L176" s="17"/>
      <c r="M176" s="14"/>
      <c r="N176" s="17"/>
      <c r="O176" s="242"/>
    </row>
    <row r="177" spans="1:15" s="1" customFormat="1" x14ac:dyDescent="0.2">
      <c r="A177" s="426"/>
      <c r="B177" s="426"/>
      <c r="C177" s="426"/>
      <c r="D177" s="9"/>
      <c r="F177" s="14"/>
      <c r="G177" s="14"/>
      <c r="H177" s="17"/>
      <c r="I177" s="14"/>
      <c r="J177" s="17"/>
      <c r="K177" s="14"/>
      <c r="L177" s="17"/>
      <c r="M177" s="14"/>
      <c r="N177" s="17"/>
      <c r="O177" s="242"/>
    </row>
    <row r="178" spans="1:15" s="1" customFormat="1" x14ac:dyDescent="0.2">
      <c r="A178" s="426"/>
      <c r="B178" s="426"/>
      <c r="C178" s="426"/>
      <c r="D178" s="9"/>
      <c r="F178" s="14"/>
      <c r="G178" s="14"/>
      <c r="H178" s="17"/>
      <c r="I178" s="14"/>
      <c r="J178" s="17"/>
      <c r="K178" s="14"/>
      <c r="L178" s="17"/>
      <c r="M178" s="14"/>
      <c r="N178" s="17"/>
      <c r="O178" s="242"/>
    </row>
    <row r="179" spans="1:15" s="1" customFormat="1" x14ac:dyDescent="0.2">
      <c r="A179" s="426"/>
      <c r="B179" s="426"/>
      <c r="C179" s="426"/>
      <c r="D179" s="9"/>
      <c r="F179" s="14"/>
      <c r="G179" s="14"/>
      <c r="H179" s="17"/>
      <c r="I179" s="14"/>
      <c r="J179" s="17"/>
      <c r="K179" s="14"/>
      <c r="L179" s="17"/>
      <c r="M179" s="14"/>
      <c r="N179" s="17"/>
      <c r="O179" s="242"/>
    </row>
    <row r="180" spans="1:15" s="1" customFormat="1" x14ac:dyDescent="0.2">
      <c r="A180" s="426"/>
      <c r="B180" s="426"/>
      <c r="C180" s="426"/>
      <c r="D180" s="9"/>
      <c r="F180" s="14"/>
      <c r="G180" s="14"/>
      <c r="H180" s="17"/>
      <c r="I180" s="14"/>
      <c r="J180" s="17"/>
      <c r="K180" s="14"/>
      <c r="L180" s="17"/>
      <c r="M180" s="14"/>
      <c r="N180" s="17"/>
      <c r="O180" s="242"/>
    </row>
    <row r="181" spans="1:15" s="1" customFormat="1" x14ac:dyDescent="0.2">
      <c r="A181" s="426"/>
      <c r="B181" s="426"/>
      <c r="C181" s="426"/>
      <c r="D181" s="9"/>
      <c r="F181" s="14"/>
      <c r="G181" s="14"/>
      <c r="H181" s="17"/>
      <c r="I181" s="14"/>
      <c r="J181" s="17"/>
      <c r="K181" s="14"/>
      <c r="L181" s="17"/>
      <c r="M181" s="14"/>
      <c r="N181" s="17"/>
      <c r="O181" s="242"/>
    </row>
    <row r="182" spans="1:15" s="1" customFormat="1" x14ac:dyDescent="0.2">
      <c r="A182" s="426"/>
      <c r="B182" s="426"/>
      <c r="C182" s="426"/>
      <c r="D182" s="9"/>
      <c r="F182" s="14"/>
      <c r="G182" s="14"/>
      <c r="H182" s="17"/>
      <c r="I182" s="14"/>
      <c r="J182" s="17"/>
      <c r="K182" s="14"/>
      <c r="L182" s="17"/>
      <c r="M182" s="14"/>
      <c r="N182" s="17"/>
      <c r="O182" s="242"/>
    </row>
    <row r="183" spans="1:15" s="1" customFormat="1" x14ac:dyDescent="0.2">
      <c r="A183" s="426"/>
      <c r="B183" s="426"/>
      <c r="C183" s="426"/>
      <c r="D183" s="9"/>
      <c r="F183" s="14"/>
      <c r="G183" s="14"/>
      <c r="H183" s="17"/>
      <c r="I183" s="14"/>
      <c r="J183" s="17"/>
      <c r="K183" s="14"/>
      <c r="L183" s="17"/>
      <c r="M183" s="14"/>
      <c r="N183" s="17"/>
      <c r="O183" s="242"/>
    </row>
    <row r="184" spans="1:15" s="1" customFormat="1" x14ac:dyDescent="0.2">
      <c r="A184" s="426"/>
      <c r="B184" s="426"/>
      <c r="C184" s="426"/>
      <c r="D184" s="9"/>
      <c r="F184" s="14"/>
      <c r="G184" s="14"/>
      <c r="H184" s="17"/>
      <c r="I184" s="14"/>
      <c r="J184" s="17"/>
      <c r="K184" s="14"/>
      <c r="L184" s="17"/>
      <c r="M184" s="14"/>
      <c r="N184" s="17"/>
      <c r="O184" s="242"/>
    </row>
    <row r="185" spans="1:15" s="1" customFormat="1" x14ac:dyDescent="0.2">
      <c r="A185" s="426"/>
      <c r="B185" s="426"/>
      <c r="C185" s="426"/>
      <c r="D185" s="9"/>
      <c r="F185" s="14"/>
      <c r="G185" s="14"/>
      <c r="H185" s="17"/>
      <c r="I185" s="14"/>
      <c r="J185" s="17"/>
      <c r="K185" s="14"/>
      <c r="L185" s="17"/>
      <c r="M185" s="14"/>
      <c r="N185" s="17"/>
      <c r="O185" s="242"/>
    </row>
    <row r="186" spans="1:15" s="1" customFormat="1" x14ac:dyDescent="0.2">
      <c r="A186" s="426"/>
      <c r="B186" s="426"/>
      <c r="C186" s="426"/>
      <c r="D186" s="9"/>
      <c r="F186" s="14"/>
      <c r="G186" s="14"/>
      <c r="H186" s="17"/>
      <c r="I186" s="14"/>
      <c r="J186" s="17"/>
      <c r="K186" s="14"/>
      <c r="L186" s="17"/>
      <c r="M186" s="14"/>
      <c r="N186" s="17"/>
      <c r="O186" s="242"/>
    </row>
    <row r="187" spans="1:15" s="1" customFormat="1" x14ac:dyDescent="0.2">
      <c r="A187" s="426"/>
      <c r="B187" s="426"/>
      <c r="C187" s="426"/>
      <c r="D187" s="9"/>
      <c r="F187" s="14"/>
      <c r="G187" s="14"/>
      <c r="H187" s="17"/>
      <c r="I187" s="14"/>
      <c r="J187" s="17"/>
      <c r="K187" s="14"/>
      <c r="L187" s="17"/>
      <c r="M187" s="14"/>
      <c r="N187" s="17"/>
      <c r="O187" s="242"/>
    </row>
    <row r="188" spans="1:15" s="1" customFormat="1" x14ac:dyDescent="0.2">
      <c r="A188" s="426"/>
      <c r="B188" s="426"/>
      <c r="C188" s="426"/>
      <c r="D188" s="9"/>
      <c r="F188" s="14"/>
      <c r="G188" s="14"/>
      <c r="H188" s="17"/>
      <c r="I188" s="14"/>
      <c r="J188" s="17"/>
      <c r="K188" s="14"/>
      <c r="L188" s="17"/>
      <c r="M188" s="14"/>
      <c r="N188" s="17"/>
      <c r="O188" s="242"/>
    </row>
    <row r="189" spans="1:15" s="1" customFormat="1" x14ac:dyDescent="0.2">
      <c r="A189" s="426"/>
      <c r="B189" s="426"/>
      <c r="C189" s="426"/>
      <c r="D189" s="9"/>
      <c r="F189" s="14"/>
      <c r="G189" s="14"/>
      <c r="H189" s="17"/>
      <c r="I189" s="14"/>
      <c r="J189" s="17"/>
      <c r="K189" s="14"/>
      <c r="L189" s="17"/>
      <c r="M189" s="14"/>
      <c r="N189" s="17"/>
      <c r="O189" s="242"/>
    </row>
    <row r="190" spans="1:15" s="1" customFormat="1" x14ac:dyDescent="0.2">
      <c r="A190" s="426"/>
      <c r="B190" s="426"/>
      <c r="C190" s="426"/>
      <c r="D190" s="9"/>
      <c r="F190" s="14"/>
      <c r="G190" s="14"/>
      <c r="H190" s="17"/>
      <c r="I190" s="14"/>
      <c r="J190" s="17"/>
      <c r="K190" s="14"/>
      <c r="L190" s="17"/>
      <c r="M190" s="14"/>
      <c r="N190" s="17"/>
      <c r="O190" s="242"/>
    </row>
    <row r="191" spans="1:15" s="1" customFormat="1" x14ac:dyDescent="0.2">
      <c r="A191" s="426"/>
      <c r="B191" s="426"/>
      <c r="C191" s="426"/>
      <c r="D191" s="9"/>
      <c r="F191" s="14"/>
      <c r="G191" s="14"/>
      <c r="H191" s="17"/>
      <c r="I191" s="14"/>
      <c r="J191" s="17"/>
      <c r="K191" s="14"/>
      <c r="L191" s="17"/>
      <c r="M191" s="14"/>
      <c r="N191" s="17"/>
      <c r="O191" s="242"/>
    </row>
    <row r="192" spans="1:15" s="1" customFormat="1" x14ac:dyDescent="0.2">
      <c r="A192" s="426"/>
      <c r="B192" s="426"/>
      <c r="C192" s="426"/>
      <c r="D192" s="9"/>
      <c r="F192" s="14"/>
      <c r="G192" s="14"/>
      <c r="H192" s="17"/>
      <c r="I192" s="14"/>
      <c r="J192" s="17"/>
      <c r="K192" s="14"/>
      <c r="L192" s="17"/>
      <c r="M192" s="14"/>
      <c r="N192" s="17"/>
      <c r="O192" s="242"/>
    </row>
    <row r="193" spans="1:15" s="1" customFormat="1" x14ac:dyDescent="0.2">
      <c r="A193" s="426"/>
      <c r="B193" s="426"/>
      <c r="C193" s="426"/>
      <c r="D193" s="9"/>
      <c r="F193" s="14"/>
      <c r="G193" s="14"/>
      <c r="H193" s="17"/>
      <c r="I193" s="14"/>
      <c r="J193" s="17"/>
      <c r="K193" s="14"/>
      <c r="L193" s="17"/>
      <c r="M193" s="14"/>
      <c r="N193" s="17"/>
      <c r="O193" s="242"/>
    </row>
    <row r="194" spans="1:15" s="1" customFormat="1" x14ac:dyDescent="0.2">
      <c r="A194" s="426"/>
      <c r="B194" s="426"/>
      <c r="C194" s="426"/>
      <c r="D194" s="9"/>
      <c r="F194" s="14"/>
      <c r="G194" s="14"/>
      <c r="H194" s="17"/>
      <c r="I194" s="14"/>
      <c r="J194" s="17"/>
      <c r="K194" s="14"/>
      <c r="L194" s="17"/>
      <c r="M194" s="14"/>
      <c r="N194" s="17"/>
      <c r="O194" s="242"/>
    </row>
    <row r="195" spans="1:15" s="1" customFormat="1" x14ac:dyDescent="0.2">
      <c r="A195" s="426"/>
      <c r="B195" s="426"/>
      <c r="C195" s="426"/>
      <c r="D195" s="9"/>
      <c r="F195" s="14"/>
      <c r="G195" s="14"/>
      <c r="H195" s="17"/>
      <c r="I195" s="14"/>
      <c r="J195" s="17"/>
      <c r="K195" s="14"/>
      <c r="L195" s="17"/>
      <c r="M195" s="14"/>
      <c r="N195" s="17"/>
      <c r="O195" s="242"/>
    </row>
    <row r="196" spans="1:15" s="1" customFormat="1" x14ac:dyDescent="0.2">
      <c r="A196" s="426"/>
      <c r="B196" s="426"/>
      <c r="C196" s="426"/>
      <c r="D196" s="9"/>
      <c r="F196" s="14"/>
      <c r="G196" s="14"/>
      <c r="H196" s="17"/>
      <c r="I196" s="14"/>
      <c r="J196" s="17"/>
      <c r="K196" s="14"/>
      <c r="L196" s="17"/>
      <c r="M196" s="14"/>
      <c r="N196" s="17"/>
      <c r="O196" s="242"/>
    </row>
    <row r="197" spans="1:15" s="1" customFormat="1" x14ac:dyDescent="0.2">
      <c r="A197" s="426"/>
      <c r="B197" s="426"/>
      <c r="C197" s="426"/>
      <c r="D197" s="9"/>
      <c r="F197" s="14"/>
      <c r="G197" s="14"/>
      <c r="H197" s="17"/>
      <c r="I197" s="14"/>
      <c r="J197" s="17"/>
      <c r="K197" s="14"/>
      <c r="L197" s="17"/>
      <c r="M197" s="14"/>
      <c r="N197" s="17"/>
      <c r="O197" s="242"/>
    </row>
    <row r="198" spans="1:15" s="1" customFormat="1" x14ac:dyDescent="0.2">
      <c r="A198" s="426"/>
      <c r="B198" s="426"/>
      <c r="C198" s="426"/>
      <c r="D198" s="9"/>
      <c r="F198" s="14"/>
      <c r="G198" s="14"/>
      <c r="H198" s="17"/>
      <c r="I198" s="14"/>
      <c r="J198" s="17"/>
      <c r="K198" s="14"/>
      <c r="L198" s="17"/>
      <c r="M198" s="14"/>
      <c r="N198" s="17"/>
      <c r="O198" s="242"/>
    </row>
    <row r="199" spans="1:15" s="1" customFormat="1" x14ac:dyDescent="0.2">
      <c r="A199" s="426"/>
      <c r="B199" s="426"/>
      <c r="C199" s="426"/>
      <c r="D199" s="9"/>
      <c r="F199" s="14"/>
      <c r="G199" s="14"/>
      <c r="H199" s="17"/>
      <c r="I199" s="14"/>
      <c r="J199" s="17"/>
      <c r="K199" s="14"/>
      <c r="L199" s="17"/>
      <c r="M199" s="14"/>
      <c r="N199" s="17"/>
      <c r="O199" s="242"/>
    </row>
    <row r="200" spans="1:15" s="1" customFormat="1" x14ac:dyDescent="0.2">
      <c r="A200" s="426"/>
      <c r="B200" s="426"/>
      <c r="C200" s="426"/>
      <c r="D200" s="9"/>
      <c r="F200" s="14"/>
      <c r="G200" s="14"/>
      <c r="H200" s="17"/>
      <c r="I200" s="14"/>
      <c r="J200" s="17"/>
      <c r="K200" s="14"/>
      <c r="L200" s="17"/>
      <c r="M200" s="14"/>
      <c r="N200" s="17"/>
      <c r="O200" s="242"/>
    </row>
    <row r="201" spans="1:15" s="1" customFormat="1" x14ac:dyDescent="0.2">
      <c r="A201" s="426"/>
      <c r="B201" s="426"/>
      <c r="C201" s="426"/>
      <c r="D201" s="9"/>
      <c r="F201" s="14"/>
      <c r="G201" s="14"/>
      <c r="H201" s="17"/>
      <c r="I201" s="14"/>
      <c r="J201" s="17"/>
      <c r="K201" s="14"/>
      <c r="L201" s="17"/>
      <c r="M201" s="14"/>
      <c r="N201" s="17"/>
      <c r="O201" s="242"/>
    </row>
    <row r="202" spans="1:15" s="1" customFormat="1" x14ac:dyDescent="0.2">
      <c r="A202" s="426"/>
      <c r="B202" s="426"/>
      <c r="C202" s="426"/>
      <c r="D202" s="9"/>
      <c r="F202" s="14"/>
      <c r="G202" s="14"/>
      <c r="H202" s="17"/>
      <c r="I202" s="14"/>
      <c r="J202" s="17"/>
      <c r="K202" s="14"/>
      <c r="L202" s="17"/>
      <c r="M202" s="14"/>
      <c r="N202" s="17"/>
      <c r="O202" s="242"/>
    </row>
    <row r="203" spans="1:15" s="1" customFormat="1" x14ac:dyDescent="0.2">
      <c r="A203" s="426"/>
      <c r="B203" s="426"/>
      <c r="C203" s="426"/>
      <c r="D203" s="9"/>
      <c r="F203" s="14"/>
      <c r="G203" s="14"/>
      <c r="H203" s="17"/>
      <c r="I203" s="14"/>
      <c r="J203" s="17"/>
      <c r="K203" s="14"/>
      <c r="L203" s="17"/>
      <c r="M203" s="14"/>
      <c r="N203" s="17"/>
      <c r="O203" s="242"/>
    </row>
    <row r="204" spans="1:15" s="1" customFormat="1" x14ac:dyDescent="0.2">
      <c r="A204" s="426"/>
      <c r="B204" s="426"/>
      <c r="C204" s="426"/>
      <c r="D204" s="9"/>
      <c r="F204" s="14"/>
      <c r="G204" s="14"/>
      <c r="H204" s="17"/>
      <c r="I204" s="14"/>
      <c r="J204" s="17"/>
      <c r="K204" s="14"/>
      <c r="L204" s="17"/>
      <c r="M204" s="14"/>
      <c r="N204" s="17"/>
      <c r="O204" s="242"/>
    </row>
    <row r="205" spans="1:15" s="1" customFormat="1" x14ac:dyDescent="0.2">
      <c r="A205" s="426"/>
      <c r="B205" s="426"/>
      <c r="C205" s="426"/>
      <c r="D205" s="9"/>
      <c r="F205" s="14"/>
      <c r="G205" s="14"/>
      <c r="H205" s="17"/>
      <c r="I205" s="14"/>
      <c r="J205" s="17"/>
      <c r="K205" s="14"/>
      <c r="L205" s="17"/>
      <c r="M205" s="14"/>
      <c r="N205" s="17"/>
      <c r="O205" s="242"/>
    </row>
    <row r="206" spans="1:15" s="1" customFormat="1" x14ac:dyDescent="0.2">
      <c r="A206" s="426"/>
      <c r="B206" s="426"/>
      <c r="C206" s="426"/>
      <c r="D206" s="9"/>
      <c r="F206" s="14"/>
      <c r="G206" s="14"/>
      <c r="H206" s="17"/>
      <c r="I206" s="14"/>
      <c r="J206" s="17"/>
      <c r="K206" s="14"/>
      <c r="L206" s="17"/>
      <c r="M206" s="14"/>
      <c r="N206" s="17"/>
      <c r="O206" s="242"/>
    </row>
    <row r="207" spans="1:15" s="1" customFormat="1" x14ac:dyDescent="0.2">
      <c r="A207" s="426"/>
      <c r="B207" s="426"/>
      <c r="C207" s="426"/>
      <c r="D207" s="9"/>
      <c r="F207" s="14"/>
      <c r="G207" s="14"/>
      <c r="H207" s="17"/>
      <c r="I207" s="14"/>
      <c r="J207" s="17"/>
      <c r="K207" s="14"/>
      <c r="L207" s="17"/>
      <c r="M207" s="14"/>
      <c r="N207" s="17"/>
      <c r="O207" s="242"/>
    </row>
    <row r="208" spans="1:15" s="1" customFormat="1" x14ac:dyDescent="0.2">
      <c r="A208" s="426"/>
      <c r="B208" s="426"/>
      <c r="C208" s="426"/>
      <c r="D208" s="9"/>
      <c r="F208" s="14"/>
      <c r="G208" s="14"/>
      <c r="H208" s="17"/>
      <c r="I208" s="14"/>
      <c r="J208" s="17"/>
      <c r="K208" s="14"/>
      <c r="L208" s="17"/>
      <c r="M208" s="14"/>
      <c r="N208" s="17"/>
      <c r="O208" s="242"/>
    </row>
    <row r="209" spans="1:15" s="1" customFormat="1" x14ac:dyDescent="0.2">
      <c r="A209" s="426"/>
      <c r="B209" s="426"/>
      <c r="C209" s="426"/>
      <c r="D209" s="9"/>
      <c r="F209" s="14"/>
      <c r="G209" s="14"/>
      <c r="H209" s="17"/>
      <c r="I209" s="14"/>
      <c r="J209" s="17"/>
      <c r="K209" s="14"/>
      <c r="L209" s="17"/>
      <c r="M209" s="14"/>
      <c r="N209" s="17"/>
      <c r="O209" s="242"/>
    </row>
    <row r="210" spans="1:15" s="1" customFormat="1" x14ac:dyDescent="0.2">
      <c r="A210" s="426"/>
      <c r="B210" s="426"/>
      <c r="C210" s="426"/>
      <c r="D210" s="9"/>
      <c r="F210" s="14"/>
      <c r="G210" s="14"/>
      <c r="H210" s="17"/>
      <c r="I210" s="14"/>
      <c r="J210" s="17"/>
      <c r="K210" s="14"/>
      <c r="L210" s="17"/>
      <c r="M210" s="14"/>
      <c r="N210" s="17"/>
      <c r="O210" s="242"/>
    </row>
    <row r="211" spans="1:15" s="1" customFormat="1" x14ac:dyDescent="0.2">
      <c r="A211" s="426"/>
      <c r="B211" s="426"/>
      <c r="C211" s="426"/>
      <c r="D211" s="9"/>
      <c r="F211" s="14"/>
      <c r="G211" s="14"/>
      <c r="H211" s="17"/>
      <c r="I211" s="14"/>
      <c r="J211" s="17"/>
      <c r="K211" s="14"/>
      <c r="L211" s="17"/>
      <c r="M211" s="14"/>
      <c r="N211" s="17"/>
      <c r="O211" s="242"/>
    </row>
    <row r="212" spans="1:15" s="1" customFormat="1" x14ac:dyDescent="0.2">
      <c r="A212" s="426"/>
      <c r="B212" s="426"/>
      <c r="C212" s="426"/>
      <c r="D212" s="9"/>
      <c r="F212" s="14"/>
      <c r="G212" s="14"/>
      <c r="H212" s="17"/>
      <c r="I212" s="14"/>
      <c r="J212" s="17"/>
      <c r="K212" s="14"/>
      <c r="L212" s="17"/>
      <c r="M212" s="14"/>
      <c r="N212" s="17"/>
      <c r="O212" s="242"/>
    </row>
    <row r="213" spans="1:15" s="1" customFormat="1" x14ac:dyDescent="0.2">
      <c r="A213" s="426"/>
      <c r="B213" s="426"/>
      <c r="C213" s="426"/>
      <c r="D213" s="9"/>
      <c r="F213" s="14"/>
      <c r="G213" s="14"/>
      <c r="H213" s="17"/>
      <c r="I213" s="14"/>
      <c r="J213" s="17"/>
      <c r="K213" s="14"/>
      <c r="L213" s="17"/>
      <c r="M213" s="14"/>
      <c r="N213" s="17"/>
      <c r="O213" s="242"/>
    </row>
    <row r="214" spans="1:15" s="1" customFormat="1" x14ac:dyDescent="0.2">
      <c r="A214" s="426"/>
      <c r="B214" s="426"/>
      <c r="C214" s="426"/>
      <c r="D214" s="9"/>
      <c r="F214" s="14"/>
      <c r="G214" s="14"/>
      <c r="H214" s="17"/>
      <c r="I214" s="14"/>
      <c r="J214" s="17"/>
      <c r="K214" s="14"/>
      <c r="L214" s="17"/>
      <c r="M214" s="14"/>
      <c r="N214" s="17"/>
      <c r="O214" s="242"/>
    </row>
    <row r="215" spans="1:15" s="1" customFormat="1" x14ac:dyDescent="0.2">
      <c r="A215" s="426"/>
      <c r="B215" s="426"/>
      <c r="C215" s="426"/>
      <c r="D215" s="9"/>
      <c r="F215" s="14"/>
      <c r="G215" s="14"/>
      <c r="H215" s="17"/>
      <c r="I215" s="14"/>
      <c r="J215" s="17"/>
      <c r="K215" s="14"/>
      <c r="L215" s="17"/>
      <c r="M215" s="14"/>
      <c r="N215" s="17"/>
      <c r="O215" s="242"/>
    </row>
    <row r="216" spans="1:15" s="1" customFormat="1" x14ac:dyDescent="0.2">
      <c r="A216" s="426"/>
      <c r="B216" s="426"/>
      <c r="C216" s="426"/>
      <c r="D216" s="9"/>
      <c r="F216" s="14"/>
      <c r="G216" s="14"/>
      <c r="H216" s="17"/>
      <c r="I216" s="14"/>
      <c r="J216" s="17"/>
      <c r="K216" s="14"/>
      <c r="L216" s="17"/>
      <c r="M216" s="14"/>
      <c r="N216" s="17"/>
      <c r="O216" s="242"/>
    </row>
    <row r="217" spans="1:15" s="1" customFormat="1" x14ac:dyDescent="0.2">
      <c r="A217" s="426"/>
      <c r="B217" s="426"/>
      <c r="C217" s="426"/>
      <c r="D217" s="9"/>
      <c r="H217" s="81"/>
      <c r="J217" s="81"/>
      <c r="L217" s="81"/>
      <c r="N217" s="81"/>
      <c r="O217" s="242"/>
    </row>
    <row r="218" spans="1:15" s="1" customFormat="1" x14ac:dyDescent="0.2">
      <c r="A218" s="426"/>
      <c r="B218" s="426"/>
      <c r="C218" s="426"/>
      <c r="D218" s="9"/>
      <c r="H218" s="81"/>
      <c r="J218" s="81"/>
      <c r="L218" s="81"/>
      <c r="N218" s="81"/>
      <c r="O218" s="242"/>
    </row>
    <row r="219" spans="1:15" s="1" customFormat="1" x14ac:dyDescent="0.2">
      <c r="A219" s="426"/>
      <c r="B219" s="426"/>
      <c r="C219" s="426"/>
      <c r="D219" s="9"/>
      <c r="H219" s="81"/>
      <c r="J219" s="81"/>
      <c r="L219" s="81"/>
      <c r="N219" s="81"/>
      <c r="O219" s="242"/>
    </row>
    <row r="220" spans="1:15" s="1" customFormat="1" x14ac:dyDescent="0.2">
      <c r="A220" s="426"/>
      <c r="B220" s="426"/>
      <c r="C220" s="426"/>
      <c r="D220" s="9"/>
      <c r="H220" s="81"/>
      <c r="J220" s="81"/>
      <c r="L220" s="81"/>
      <c r="N220" s="81"/>
      <c r="O220" s="242"/>
    </row>
    <row r="221" spans="1:15" s="1" customFormat="1" x14ac:dyDescent="0.2">
      <c r="A221" s="426"/>
      <c r="B221" s="426"/>
      <c r="C221" s="426"/>
      <c r="D221" s="9"/>
      <c r="H221" s="81"/>
      <c r="J221" s="81"/>
      <c r="L221" s="81"/>
      <c r="N221" s="81"/>
      <c r="O221" s="242"/>
    </row>
    <row r="222" spans="1:15" s="1" customFormat="1" x14ac:dyDescent="0.2">
      <c r="A222" s="426"/>
      <c r="B222" s="426"/>
      <c r="C222" s="426"/>
      <c r="D222" s="9"/>
      <c r="H222" s="81"/>
      <c r="J222" s="81"/>
      <c r="L222" s="81"/>
      <c r="N222" s="81"/>
      <c r="O222" s="242"/>
    </row>
    <row r="223" spans="1:15" s="1" customFormat="1" x14ac:dyDescent="0.2">
      <c r="A223" s="426"/>
      <c r="B223" s="426"/>
      <c r="C223" s="426"/>
      <c r="D223" s="9"/>
      <c r="H223" s="81"/>
      <c r="J223" s="81"/>
      <c r="L223" s="81"/>
      <c r="N223" s="81"/>
      <c r="O223" s="242"/>
    </row>
    <row r="224" spans="1:15" s="1" customFormat="1" x14ac:dyDescent="0.2">
      <c r="A224" s="426"/>
      <c r="B224" s="426"/>
      <c r="C224" s="426"/>
      <c r="D224" s="9"/>
      <c r="H224" s="81"/>
      <c r="J224" s="81"/>
      <c r="L224" s="81"/>
      <c r="N224" s="81"/>
      <c r="O224" s="242"/>
    </row>
    <row r="225" spans="1:15" s="1" customFormat="1" x14ac:dyDescent="0.2">
      <c r="A225" s="426"/>
      <c r="B225" s="426"/>
      <c r="C225" s="426"/>
      <c r="D225" s="9"/>
      <c r="H225" s="81"/>
      <c r="J225" s="81"/>
      <c r="L225" s="81"/>
      <c r="N225" s="81"/>
      <c r="O225" s="242"/>
    </row>
    <row r="226" spans="1:15" s="1" customFormat="1" x14ac:dyDescent="0.2">
      <c r="A226" s="426"/>
      <c r="B226" s="426"/>
      <c r="C226" s="426"/>
      <c r="D226" s="9"/>
      <c r="H226" s="81"/>
      <c r="J226" s="81"/>
      <c r="L226" s="81"/>
      <c r="N226" s="81"/>
      <c r="O226" s="242"/>
    </row>
    <row r="227" spans="1:15" s="1" customFormat="1" x14ac:dyDescent="0.2">
      <c r="A227" s="426"/>
      <c r="B227" s="426"/>
      <c r="C227" s="426"/>
      <c r="D227" s="9"/>
      <c r="H227" s="81"/>
      <c r="J227" s="81"/>
      <c r="L227" s="81"/>
      <c r="N227" s="81"/>
      <c r="O227" s="242"/>
    </row>
    <row r="228" spans="1:15" s="1" customFormat="1" x14ac:dyDescent="0.2">
      <c r="A228" s="426"/>
      <c r="B228" s="426"/>
      <c r="C228" s="426"/>
      <c r="D228" s="9"/>
      <c r="H228" s="81"/>
      <c r="J228" s="81"/>
      <c r="L228" s="81"/>
      <c r="N228" s="81"/>
      <c r="O228" s="242"/>
    </row>
    <row r="229" spans="1:15" s="1" customFormat="1" x14ac:dyDescent="0.2">
      <c r="A229" s="426"/>
      <c r="B229" s="426"/>
      <c r="C229" s="426"/>
      <c r="D229" s="9"/>
      <c r="H229" s="81"/>
      <c r="J229" s="81"/>
      <c r="L229" s="81"/>
      <c r="N229" s="81"/>
      <c r="O229" s="242"/>
    </row>
    <row r="230" spans="1:15" s="1" customFormat="1" x14ac:dyDescent="0.2">
      <c r="A230" s="426"/>
      <c r="B230" s="426"/>
      <c r="C230" s="426"/>
      <c r="D230" s="9"/>
      <c r="H230" s="81"/>
      <c r="J230" s="81"/>
      <c r="L230" s="81"/>
      <c r="N230" s="81"/>
      <c r="O230" s="242"/>
    </row>
    <row r="231" spans="1:15" s="1" customFormat="1" x14ac:dyDescent="0.2">
      <c r="A231" s="426"/>
      <c r="B231" s="426"/>
      <c r="C231" s="426"/>
      <c r="D231" s="9"/>
      <c r="H231" s="81"/>
      <c r="J231" s="81"/>
      <c r="L231" s="81"/>
      <c r="N231" s="81"/>
      <c r="O231" s="242"/>
    </row>
    <row r="232" spans="1:15" s="1" customFormat="1" x14ac:dyDescent="0.2">
      <c r="A232" s="426"/>
      <c r="B232" s="426"/>
      <c r="C232" s="426"/>
      <c r="D232" s="9"/>
      <c r="H232" s="81"/>
      <c r="J232" s="81"/>
      <c r="L232" s="81"/>
      <c r="N232" s="81"/>
      <c r="O232" s="242"/>
    </row>
    <row r="233" spans="1:15" s="1" customFormat="1" x14ac:dyDescent="0.2">
      <c r="A233" s="426"/>
      <c r="B233" s="426"/>
      <c r="C233" s="426"/>
      <c r="D233" s="9"/>
      <c r="H233" s="81"/>
      <c r="J233" s="81"/>
      <c r="L233" s="81"/>
      <c r="N233" s="81"/>
      <c r="O233" s="242"/>
    </row>
    <row r="234" spans="1:15" s="1" customFormat="1" x14ac:dyDescent="0.2">
      <c r="A234" s="426"/>
      <c r="B234" s="426"/>
      <c r="C234" s="426"/>
      <c r="D234" s="9"/>
      <c r="H234" s="81"/>
      <c r="J234" s="81"/>
      <c r="L234" s="81"/>
      <c r="N234" s="81"/>
      <c r="O234" s="242"/>
    </row>
    <row r="235" spans="1:15" s="1" customFormat="1" x14ac:dyDescent="0.2">
      <c r="A235" s="426"/>
      <c r="B235" s="426"/>
      <c r="C235" s="426"/>
      <c r="D235" s="9"/>
      <c r="H235" s="81"/>
      <c r="J235" s="81"/>
      <c r="L235" s="81"/>
      <c r="N235" s="81"/>
      <c r="O235" s="242"/>
    </row>
    <row r="236" spans="1:15" s="1" customFormat="1" x14ac:dyDescent="0.2">
      <c r="A236" s="426"/>
      <c r="B236" s="426"/>
      <c r="C236" s="426"/>
      <c r="D236" s="9"/>
      <c r="H236" s="81"/>
      <c r="J236" s="81"/>
      <c r="L236" s="81"/>
      <c r="N236" s="81"/>
      <c r="O236" s="242"/>
    </row>
    <row r="237" spans="1:15" s="1" customFormat="1" x14ac:dyDescent="0.2">
      <c r="A237" s="426"/>
      <c r="B237" s="426"/>
      <c r="C237" s="426"/>
      <c r="D237" s="9"/>
      <c r="H237" s="81"/>
      <c r="J237" s="81"/>
      <c r="L237" s="81"/>
      <c r="N237" s="81"/>
      <c r="O237" s="242"/>
    </row>
    <row r="238" spans="1:15" s="1" customFormat="1" x14ac:dyDescent="0.2">
      <c r="A238" s="426"/>
      <c r="B238" s="426"/>
      <c r="C238" s="426"/>
      <c r="D238" s="9"/>
      <c r="H238" s="81"/>
      <c r="J238" s="81"/>
      <c r="L238" s="81"/>
      <c r="N238" s="81"/>
      <c r="O238" s="242"/>
    </row>
    <row r="239" spans="1:15" s="1" customFormat="1" x14ac:dyDescent="0.2">
      <c r="A239" s="426"/>
      <c r="B239" s="426"/>
      <c r="C239" s="426"/>
      <c r="D239" s="9"/>
      <c r="H239" s="81"/>
      <c r="J239" s="81"/>
      <c r="L239" s="81"/>
      <c r="N239" s="81"/>
      <c r="O239" s="242"/>
    </row>
    <row r="240" spans="1:15" s="1" customFormat="1" x14ac:dyDescent="0.2">
      <c r="A240" s="426"/>
      <c r="B240" s="426"/>
      <c r="C240" s="426"/>
      <c r="D240" s="9"/>
      <c r="H240" s="81"/>
      <c r="J240" s="81"/>
      <c r="L240" s="81"/>
      <c r="N240" s="81"/>
      <c r="O240" s="242"/>
    </row>
    <row r="241" spans="1:15" s="1" customFormat="1" x14ac:dyDescent="0.2">
      <c r="A241" s="426"/>
      <c r="B241" s="426"/>
      <c r="C241" s="426"/>
      <c r="D241" s="9"/>
      <c r="H241" s="81"/>
      <c r="J241" s="81"/>
      <c r="L241" s="81"/>
      <c r="N241" s="81"/>
      <c r="O241" s="242"/>
    </row>
    <row r="242" spans="1:15" s="1" customFormat="1" x14ac:dyDescent="0.2">
      <c r="A242" s="426"/>
      <c r="B242" s="426"/>
      <c r="C242" s="426"/>
      <c r="D242" s="9"/>
      <c r="H242" s="81"/>
      <c r="J242" s="81"/>
      <c r="L242" s="81"/>
      <c r="N242" s="81"/>
      <c r="O242" s="242"/>
    </row>
    <row r="243" spans="1:15" s="1" customFormat="1" x14ac:dyDescent="0.2">
      <c r="A243" s="426"/>
      <c r="B243" s="426"/>
      <c r="C243" s="426"/>
      <c r="D243" s="9"/>
      <c r="H243" s="81"/>
      <c r="J243" s="81"/>
      <c r="L243" s="81"/>
      <c r="N243" s="81"/>
      <c r="O243" s="242"/>
    </row>
    <row r="244" spans="1:15" s="1" customFormat="1" x14ac:dyDescent="0.2">
      <c r="A244" s="426"/>
      <c r="B244" s="426"/>
      <c r="C244" s="426"/>
      <c r="D244" s="9"/>
      <c r="H244" s="81"/>
      <c r="J244" s="81"/>
      <c r="L244" s="81"/>
      <c r="N244" s="81"/>
      <c r="O244" s="242"/>
    </row>
    <row r="245" spans="1:15" s="1" customFormat="1" x14ac:dyDescent="0.2">
      <c r="A245" s="426"/>
      <c r="B245" s="426"/>
      <c r="C245" s="426"/>
      <c r="D245" s="9"/>
      <c r="H245" s="81"/>
      <c r="J245" s="81"/>
      <c r="L245" s="81"/>
      <c r="N245" s="81"/>
      <c r="O245" s="242"/>
    </row>
    <row r="246" spans="1:15" s="1" customFormat="1" x14ac:dyDescent="0.2">
      <c r="A246" s="426"/>
      <c r="B246" s="426"/>
      <c r="C246" s="426"/>
      <c r="D246" s="9"/>
      <c r="H246" s="81"/>
      <c r="J246" s="81"/>
      <c r="L246" s="81"/>
      <c r="N246" s="81"/>
      <c r="O246" s="242"/>
    </row>
    <row r="247" spans="1:15" s="1" customFormat="1" x14ac:dyDescent="0.2">
      <c r="A247" s="426"/>
      <c r="B247" s="426"/>
      <c r="C247" s="426"/>
      <c r="D247" s="9"/>
      <c r="H247" s="81"/>
      <c r="J247" s="81"/>
      <c r="L247" s="81"/>
      <c r="N247" s="81"/>
      <c r="O247" s="242"/>
    </row>
    <row r="248" spans="1:15" s="1" customFormat="1" x14ac:dyDescent="0.2">
      <c r="A248" s="426"/>
      <c r="B248" s="426"/>
      <c r="C248" s="426"/>
      <c r="D248" s="9"/>
      <c r="H248" s="81"/>
      <c r="J248" s="81"/>
      <c r="L248" s="81"/>
      <c r="N248" s="81"/>
      <c r="O248" s="242"/>
    </row>
    <row r="249" spans="1:15" s="1" customFormat="1" x14ac:dyDescent="0.2">
      <c r="A249" s="426"/>
      <c r="B249" s="426"/>
      <c r="C249" s="426"/>
      <c r="D249" s="9"/>
      <c r="H249" s="81"/>
      <c r="J249" s="81"/>
      <c r="L249" s="81"/>
      <c r="N249" s="81"/>
      <c r="O249" s="242"/>
    </row>
    <row r="250" spans="1:15" s="1" customFormat="1" x14ac:dyDescent="0.2">
      <c r="A250" s="426"/>
      <c r="B250" s="426"/>
      <c r="C250" s="426"/>
      <c r="D250" s="9"/>
      <c r="H250" s="81"/>
      <c r="J250" s="81"/>
      <c r="L250" s="81"/>
      <c r="N250" s="81"/>
      <c r="O250" s="242"/>
    </row>
    <row r="251" spans="1:15" s="1" customFormat="1" x14ac:dyDescent="0.2">
      <c r="A251" s="426"/>
      <c r="B251" s="426"/>
      <c r="C251" s="426"/>
      <c r="D251" s="9"/>
      <c r="H251" s="81"/>
      <c r="J251" s="81"/>
      <c r="L251" s="81"/>
      <c r="N251" s="81"/>
      <c r="O251" s="242"/>
    </row>
    <row r="252" spans="1:15" s="1" customFormat="1" x14ac:dyDescent="0.2">
      <c r="A252" s="426"/>
      <c r="B252" s="426"/>
      <c r="C252" s="426"/>
      <c r="D252" s="9"/>
      <c r="H252" s="81"/>
      <c r="J252" s="81"/>
      <c r="L252" s="81"/>
      <c r="N252" s="81"/>
      <c r="O252" s="242"/>
    </row>
    <row r="253" spans="1:15" s="1" customFormat="1" x14ac:dyDescent="0.2">
      <c r="A253" s="426"/>
      <c r="B253" s="426"/>
      <c r="C253" s="426"/>
      <c r="D253" s="9"/>
      <c r="H253" s="81"/>
      <c r="J253" s="81"/>
      <c r="L253" s="81"/>
      <c r="N253" s="81"/>
      <c r="O253" s="242"/>
    </row>
    <row r="254" spans="1:15" s="1" customFormat="1" x14ac:dyDescent="0.2">
      <c r="A254" s="426"/>
      <c r="B254" s="426"/>
      <c r="C254" s="426"/>
      <c r="D254" s="9"/>
      <c r="H254" s="81"/>
      <c r="J254" s="81"/>
      <c r="L254" s="81"/>
      <c r="N254" s="81"/>
      <c r="O254" s="242"/>
    </row>
    <row r="255" spans="1:15" s="1" customFormat="1" x14ac:dyDescent="0.2">
      <c r="A255" s="426"/>
      <c r="B255" s="426"/>
      <c r="C255" s="426"/>
      <c r="D255" s="9"/>
      <c r="H255" s="81"/>
      <c r="J255" s="81"/>
      <c r="L255" s="81"/>
      <c r="N255" s="81"/>
      <c r="O255" s="242"/>
    </row>
    <row r="256" spans="1:15" s="1" customFormat="1" x14ac:dyDescent="0.2">
      <c r="A256" s="426"/>
      <c r="B256" s="426"/>
      <c r="C256" s="426"/>
      <c r="D256" s="9"/>
      <c r="H256" s="81"/>
      <c r="J256" s="81"/>
      <c r="L256" s="81"/>
      <c r="N256" s="81"/>
      <c r="O256" s="242"/>
    </row>
    <row r="257" spans="1:15" s="1" customFormat="1" x14ac:dyDescent="0.2">
      <c r="A257" s="426"/>
      <c r="B257" s="426"/>
      <c r="C257" s="426"/>
      <c r="D257" s="9"/>
      <c r="H257" s="81"/>
      <c r="J257" s="81"/>
      <c r="L257" s="81"/>
      <c r="N257" s="81"/>
      <c r="O257" s="242"/>
    </row>
    <row r="258" spans="1:15" s="1" customFormat="1" x14ac:dyDescent="0.2">
      <c r="A258" s="426"/>
      <c r="B258" s="426"/>
      <c r="C258" s="426"/>
      <c r="D258" s="9"/>
      <c r="H258" s="81"/>
      <c r="J258" s="81"/>
      <c r="L258" s="81"/>
      <c r="N258" s="81"/>
      <c r="O258" s="242"/>
    </row>
    <row r="259" spans="1:15" s="1" customFormat="1" x14ac:dyDescent="0.2">
      <c r="A259" s="426"/>
      <c r="B259" s="426"/>
      <c r="C259" s="426"/>
      <c r="D259" s="9"/>
      <c r="H259" s="81"/>
      <c r="J259" s="81"/>
      <c r="L259" s="81"/>
      <c r="N259" s="81"/>
      <c r="O259" s="242"/>
    </row>
    <row r="260" spans="1:15" s="1" customFormat="1" x14ac:dyDescent="0.2">
      <c r="A260" s="426"/>
      <c r="B260" s="426"/>
      <c r="C260" s="426"/>
      <c r="D260" s="9"/>
      <c r="H260" s="81"/>
      <c r="J260" s="81"/>
      <c r="L260" s="81"/>
      <c r="N260" s="81"/>
      <c r="O260" s="242"/>
    </row>
    <row r="261" spans="1:15" s="1" customFormat="1" x14ac:dyDescent="0.2">
      <c r="A261" s="426"/>
      <c r="B261" s="426"/>
      <c r="C261" s="426"/>
      <c r="D261" s="9"/>
      <c r="H261" s="81"/>
      <c r="J261" s="81"/>
      <c r="L261" s="81"/>
      <c r="N261" s="81"/>
      <c r="O261" s="242"/>
    </row>
    <row r="262" spans="1:15" s="1" customFormat="1" x14ac:dyDescent="0.2">
      <c r="A262" s="426"/>
      <c r="B262" s="426"/>
      <c r="C262" s="426"/>
      <c r="D262" s="9"/>
      <c r="H262" s="81"/>
      <c r="J262" s="81"/>
      <c r="L262" s="81"/>
      <c r="N262" s="81"/>
      <c r="O262" s="242"/>
    </row>
    <row r="263" spans="1:15" s="1" customFormat="1" x14ac:dyDescent="0.2">
      <c r="A263" s="426"/>
      <c r="B263" s="426"/>
      <c r="C263" s="426"/>
      <c r="D263" s="9"/>
      <c r="H263" s="81"/>
      <c r="J263" s="81"/>
      <c r="L263" s="81"/>
      <c r="N263" s="81"/>
      <c r="O263" s="242"/>
    </row>
    <row r="264" spans="1:15" s="1" customFormat="1" x14ac:dyDescent="0.2">
      <c r="A264" s="426"/>
      <c r="B264" s="426"/>
      <c r="C264" s="426"/>
      <c r="D264" s="9"/>
      <c r="H264" s="81"/>
      <c r="J264" s="81"/>
      <c r="L264" s="81"/>
      <c r="N264" s="81"/>
      <c r="O264" s="242"/>
    </row>
    <row r="265" spans="1:15" s="1" customFormat="1" x14ac:dyDescent="0.2">
      <c r="A265" s="426"/>
      <c r="B265" s="426"/>
      <c r="C265" s="426"/>
      <c r="D265" s="9"/>
      <c r="H265" s="81"/>
      <c r="J265" s="81"/>
      <c r="L265" s="81"/>
      <c r="N265" s="81"/>
      <c r="O265" s="242"/>
    </row>
    <row r="266" spans="1:15" s="1" customFormat="1" x14ac:dyDescent="0.2">
      <c r="A266" s="426"/>
      <c r="B266" s="426"/>
      <c r="C266" s="426"/>
      <c r="D266" s="9"/>
      <c r="H266" s="81"/>
      <c r="J266" s="81"/>
      <c r="L266" s="81"/>
      <c r="N266" s="81"/>
      <c r="O266" s="242"/>
    </row>
    <row r="267" spans="1:15" s="1" customFormat="1" x14ac:dyDescent="0.2">
      <c r="A267" s="426"/>
      <c r="B267" s="426"/>
      <c r="C267" s="426"/>
      <c r="D267" s="9"/>
      <c r="H267" s="81"/>
      <c r="J267" s="81"/>
      <c r="L267" s="81"/>
      <c r="N267" s="81"/>
      <c r="O267" s="242"/>
    </row>
    <row r="268" spans="1:15" s="1" customFormat="1" x14ac:dyDescent="0.2">
      <c r="A268" s="426"/>
      <c r="B268" s="426"/>
      <c r="C268" s="426"/>
      <c r="D268" s="9"/>
      <c r="H268" s="81"/>
      <c r="J268" s="81"/>
      <c r="L268" s="81"/>
      <c r="N268" s="81"/>
      <c r="O268" s="242"/>
    </row>
    <row r="269" spans="1:15" s="1" customFormat="1" x14ac:dyDescent="0.2">
      <c r="A269" s="426"/>
      <c r="B269" s="426"/>
      <c r="C269" s="426"/>
      <c r="D269" s="9"/>
      <c r="H269" s="81"/>
      <c r="J269" s="81"/>
      <c r="L269" s="81"/>
      <c r="N269" s="81"/>
      <c r="O269" s="242"/>
    </row>
    <row r="270" spans="1:15" s="1" customFormat="1" x14ac:dyDescent="0.2">
      <c r="A270" s="426"/>
      <c r="B270" s="426"/>
      <c r="C270" s="426"/>
      <c r="D270" s="9"/>
      <c r="H270" s="81"/>
      <c r="J270" s="81"/>
      <c r="L270" s="81"/>
      <c r="N270" s="81"/>
      <c r="O270" s="242"/>
    </row>
    <row r="271" spans="1:15" s="1" customFormat="1" x14ac:dyDescent="0.2">
      <c r="A271" s="426"/>
      <c r="B271" s="426"/>
      <c r="C271" s="426"/>
      <c r="D271" s="9"/>
      <c r="H271" s="81"/>
      <c r="J271" s="81"/>
      <c r="L271" s="81"/>
      <c r="N271" s="81"/>
      <c r="O271" s="242"/>
    </row>
    <row r="272" spans="1:15" s="1" customFormat="1" x14ac:dyDescent="0.2">
      <c r="A272" s="426"/>
      <c r="B272" s="426"/>
      <c r="C272" s="426"/>
      <c r="D272" s="9"/>
      <c r="H272" s="81"/>
      <c r="J272" s="81"/>
      <c r="L272" s="81"/>
      <c r="N272" s="81"/>
      <c r="O272" s="242"/>
    </row>
    <row r="273" spans="1:15" s="1" customFormat="1" x14ac:dyDescent="0.2">
      <c r="A273" s="426"/>
      <c r="B273" s="426"/>
      <c r="C273" s="426"/>
      <c r="D273" s="9"/>
      <c r="H273" s="81"/>
      <c r="J273" s="81"/>
      <c r="L273" s="81"/>
      <c r="N273" s="81"/>
      <c r="O273" s="242"/>
    </row>
    <row r="274" spans="1:15" s="1" customFormat="1" x14ac:dyDescent="0.2">
      <c r="A274" s="426"/>
      <c r="B274" s="426"/>
      <c r="C274" s="426"/>
      <c r="D274" s="9"/>
      <c r="H274" s="81"/>
      <c r="J274" s="81"/>
      <c r="L274" s="81"/>
      <c r="N274" s="81"/>
      <c r="O274" s="242"/>
    </row>
    <row r="275" spans="1:15" s="1" customFormat="1" x14ac:dyDescent="0.2">
      <c r="A275" s="426"/>
      <c r="B275" s="426"/>
      <c r="C275" s="426"/>
      <c r="D275" s="9"/>
      <c r="H275" s="81"/>
      <c r="J275" s="81"/>
      <c r="L275" s="81"/>
      <c r="N275" s="81"/>
      <c r="O275" s="242"/>
    </row>
    <row r="276" spans="1:15" s="1" customFormat="1" x14ac:dyDescent="0.2">
      <c r="A276" s="426"/>
      <c r="B276" s="426"/>
      <c r="C276" s="426"/>
      <c r="D276" s="9"/>
      <c r="H276" s="81"/>
      <c r="J276" s="81"/>
      <c r="L276" s="81"/>
      <c r="N276" s="81"/>
      <c r="O276" s="242"/>
    </row>
    <row r="277" spans="1:15" s="1" customFormat="1" x14ac:dyDescent="0.2">
      <c r="A277" s="426"/>
      <c r="B277" s="426"/>
      <c r="C277" s="426"/>
      <c r="D277" s="9"/>
      <c r="H277" s="81"/>
      <c r="J277" s="81"/>
      <c r="L277" s="81"/>
      <c r="N277" s="81"/>
      <c r="O277" s="242"/>
    </row>
    <row r="278" spans="1:15" s="1" customFormat="1" x14ac:dyDescent="0.2">
      <c r="A278" s="426"/>
      <c r="B278" s="426"/>
      <c r="C278" s="426"/>
      <c r="D278" s="9"/>
      <c r="H278" s="81"/>
      <c r="J278" s="81"/>
      <c r="L278" s="81"/>
      <c r="N278" s="81"/>
      <c r="O278" s="242"/>
    </row>
    <row r="279" spans="1:15" s="1" customFormat="1" x14ac:dyDescent="0.2">
      <c r="A279" s="426"/>
      <c r="B279" s="426"/>
      <c r="C279" s="426"/>
      <c r="D279" s="9"/>
      <c r="H279" s="81"/>
      <c r="J279" s="81"/>
      <c r="L279" s="81"/>
      <c r="N279" s="81"/>
      <c r="O279" s="242"/>
    </row>
    <row r="280" spans="1:15" s="1" customFormat="1" x14ac:dyDescent="0.2">
      <c r="A280" s="426"/>
      <c r="B280" s="426"/>
      <c r="C280" s="426"/>
      <c r="D280" s="9"/>
      <c r="H280" s="81"/>
      <c r="J280" s="81"/>
      <c r="L280" s="81"/>
      <c r="N280" s="81"/>
      <c r="O280" s="242"/>
    </row>
    <row r="281" spans="1:15" s="1" customFormat="1" x14ac:dyDescent="0.2">
      <c r="A281" s="426"/>
      <c r="B281" s="426"/>
      <c r="C281" s="426"/>
      <c r="D281" s="9"/>
      <c r="H281" s="81"/>
      <c r="J281" s="81"/>
      <c r="L281" s="81"/>
      <c r="N281" s="81"/>
      <c r="O281" s="242"/>
    </row>
    <row r="282" spans="1:15" s="1" customFormat="1" x14ac:dyDescent="0.2">
      <c r="A282" s="426"/>
      <c r="B282" s="426"/>
      <c r="C282" s="426"/>
      <c r="D282" s="9"/>
      <c r="H282" s="81"/>
      <c r="J282" s="81"/>
      <c r="L282" s="81"/>
      <c r="N282" s="81"/>
      <c r="O282" s="242"/>
    </row>
    <row r="283" spans="1:15" s="1" customFormat="1" x14ac:dyDescent="0.2">
      <c r="A283" s="426"/>
      <c r="B283" s="426"/>
      <c r="C283" s="426"/>
      <c r="D283" s="9"/>
      <c r="H283" s="81"/>
      <c r="J283" s="81"/>
      <c r="L283" s="81"/>
      <c r="N283" s="81"/>
      <c r="O283" s="242"/>
    </row>
    <row r="284" spans="1:15" s="1" customFormat="1" x14ac:dyDescent="0.2">
      <c r="A284" s="426"/>
      <c r="B284" s="426"/>
      <c r="C284" s="426"/>
      <c r="D284" s="9"/>
      <c r="H284" s="81"/>
      <c r="J284" s="81"/>
      <c r="L284" s="81"/>
      <c r="N284" s="81"/>
      <c r="O284" s="242"/>
    </row>
    <row r="285" spans="1:15" s="1" customFormat="1" x14ac:dyDescent="0.2">
      <c r="A285" s="426"/>
      <c r="B285" s="426"/>
      <c r="C285" s="426"/>
      <c r="D285" s="9"/>
      <c r="H285" s="81"/>
      <c r="J285" s="81"/>
      <c r="L285" s="81"/>
      <c r="N285" s="81"/>
      <c r="O285" s="242"/>
    </row>
    <row r="286" spans="1:15" s="1" customFormat="1" x14ac:dyDescent="0.2">
      <c r="A286" s="426"/>
      <c r="B286" s="426"/>
      <c r="C286" s="426"/>
      <c r="D286" s="9"/>
      <c r="H286" s="81"/>
      <c r="J286" s="81"/>
      <c r="L286" s="81"/>
      <c r="N286" s="81"/>
      <c r="O286" s="242"/>
    </row>
    <row r="287" spans="1:15" s="1" customFormat="1" x14ac:dyDescent="0.2">
      <c r="A287" s="426"/>
      <c r="B287" s="426"/>
      <c r="C287" s="426"/>
      <c r="D287" s="9"/>
      <c r="H287" s="81"/>
      <c r="J287" s="81"/>
      <c r="L287" s="81"/>
      <c r="N287" s="81"/>
      <c r="O287" s="242"/>
    </row>
    <row r="288" spans="1:15" s="1" customFormat="1" x14ac:dyDescent="0.2">
      <c r="A288" s="426"/>
      <c r="B288" s="426"/>
      <c r="C288" s="426"/>
      <c r="D288" s="9"/>
      <c r="H288" s="81"/>
      <c r="J288" s="81"/>
      <c r="L288" s="81"/>
      <c r="N288" s="81"/>
      <c r="O288" s="242"/>
    </row>
    <row r="289" spans="1:15" s="1" customFormat="1" x14ac:dyDescent="0.2">
      <c r="A289" s="426"/>
      <c r="B289" s="426"/>
      <c r="C289" s="426"/>
      <c r="D289" s="9"/>
      <c r="H289" s="81"/>
      <c r="J289" s="81"/>
      <c r="L289" s="81"/>
      <c r="N289" s="81"/>
      <c r="O289" s="242"/>
    </row>
    <row r="290" spans="1:15" s="1" customFormat="1" x14ac:dyDescent="0.2">
      <c r="A290" s="426"/>
      <c r="B290" s="426"/>
      <c r="C290" s="426"/>
      <c r="D290" s="9"/>
      <c r="H290" s="81"/>
      <c r="J290" s="81"/>
      <c r="L290" s="81"/>
      <c r="N290" s="81"/>
      <c r="O290" s="242"/>
    </row>
    <row r="291" spans="1:15" s="1" customFormat="1" x14ac:dyDescent="0.2">
      <c r="A291" s="426"/>
      <c r="B291" s="426"/>
      <c r="C291" s="426"/>
      <c r="D291" s="9"/>
      <c r="H291" s="81"/>
      <c r="J291" s="81"/>
      <c r="L291" s="81"/>
      <c r="N291" s="81"/>
      <c r="O291" s="242"/>
    </row>
    <row r="292" spans="1:15" s="1" customFormat="1" x14ac:dyDescent="0.2">
      <c r="A292" s="426"/>
      <c r="B292" s="426"/>
      <c r="C292" s="426"/>
      <c r="D292" s="9"/>
      <c r="H292" s="81"/>
      <c r="J292" s="81"/>
      <c r="L292" s="81"/>
      <c r="N292" s="81"/>
      <c r="O292" s="242"/>
    </row>
    <row r="293" spans="1:15" s="1" customFormat="1" x14ac:dyDescent="0.2">
      <c r="A293" s="426"/>
      <c r="B293" s="426"/>
      <c r="C293" s="426"/>
      <c r="D293" s="9"/>
      <c r="H293" s="81"/>
      <c r="J293" s="81"/>
      <c r="L293" s="81"/>
      <c r="N293" s="81"/>
      <c r="O293" s="242"/>
    </row>
    <row r="294" spans="1:15" s="1" customFormat="1" x14ac:dyDescent="0.2">
      <c r="A294" s="426"/>
      <c r="B294" s="426"/>
      <c r="C294" s="426"/>
      <c r="D294" s="9"/>
      <c r="H294" s="81"/>
      <c r="J294" s="81"/>
      <c r="L294" s="81"/>
      <c r="N294" s="81"/>
      <c r="O294" s="242"/>
    </row>
    <row r="295" spans="1:15" s="1" customFormat="1" x14ac:dyDescent="0.2">
      <c r="A295" s="426"/>
      <c r="B295" s="426"/>
      <c r="C295" s="426"/>
      <c r="D295" s="9"/>
      <c r="H295" s="81"/>
      <c r="J295" s="81"/>
      <c r="L295" s="81"/>
      <c r="N295" s="81"/>
      <c r="O295" s="242"/>
    </row>
  </sheetData>
  <mergeCells count="1">
    <mergeCell ref="A1:N1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3" fitToHeight="0" orientation="landscape" useFirstPageNumber="1" horizontalDpi="42949672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workbookViewId="0">
      <selection activeCell="H5" sqref="H5:H6"/>
    </sheetView>
  </sheetViews>
  <sheetFormatPr defaultColWidth="11.42578125" defaultRowHeight="12.75" x14ac:dyDescent="0.2"/>
  <cols>
    <col min="1" max="2" width="4.28515625" style="157" customWidth="1"/>
    <col min="3" max="3" width="5.28515625" style="157" customWidth="1"/>
    <col min="4" max="4" width="5.28515625" style="4" hidden="1" customWidth="1"/>
    <col min="5" max="5" width="48.7109375" customWidth="1"/>
    <col min="6" max="6" width="12.7109375" style="182" customWidth="1"/>
    <col min="7" max="7" width="13.7109375" style="182" customWidth="1"/>
    <col min="8" max="8" width="7.85546875" customWidth="1"/>
    <col min="9" max="9" width="13.7109375" style="182" customWidth="1"/>
    <col min="10" max="10" width="8" style="182" customWidth="1"/>
    <col min="11" max="11" width="14.42578125" style="182" customWidth="1"/>
    <col min="12" max="12" width="8" style="182" customWidth="1"/>
    <col min="13" max="13" width="14.28515625" style="182" customWidth="1"/>
    <col min="14" max="14" width="8" style="182" customWidth="1"/>
  </cols>
  <sheetData>
    <row r="1" spans="1:14" s="69" customFormat="1" ht="36.75" customHeight="1" x14ac:dyDescent="0.3">
      <c r="A1" s="466" t="s">
        <v>37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4" s="1" customFormat="1" ht="27.6" customHeight="1" x14ac:dyDescent="0.2">
      <c r="A2" s="70" t="s">
        <v>3</v>
      </c>
      <c r="B2" s="33" t="s">
        <v>2</v>
      </c>
      <c r="C2" s="33" t="s">
        <v>1</v>
      </c>
      <c r="D2" s="34" t="s">
        <v>4</v>
      </c>
      <c r="E2" s="151"/>
      <c r="F2" s="390" t="s">
        <v>309</v>
      </c>
      <c r="G2" s="391" t="s">
        <v>310</v>
      </c>
      <c r="H2" s="391" t="s">
        <v>311</v>
      </c>
      <c r="I2" s="391" t="s">
        <v>312</v>
      </c>
      <c r="J2" s="391" t="s">
        <v>289</v>
      </c>
      <c r="K2" s="391" t="s">
        <v>313</v>
      </c>
      <c r="L2" s="391" t="s">
        <v>291</v>
      </c>
      <c r="M2" s="391" t="s">
        <v>314</v>
      </c>
      <c r="N2" s="391" t="s">
        <v>294</v>
      </c>
    </row>
    <row r="3" spans="1:14" s="1" customFormat="1" ht="24.75" customHeight="1" x14ac:dyDescent="0.25">
      <c r="A3" s="428"/>
      <c r="B3" s="429"/>
      <c r="C3" s="429"/>
      <c r="D3" s="64"/>
      <c r="E3" s="68" t="s">
        <v>56</v>
      </c>
      <c r="F3" s="65">
        <f>F4-F15</f>
        <v>384186067.54999995</v>
      </c>
      <c r="G3" s="65">
        <f>G4-G15</f>
        <v>221363358.22000003</v>
      </c>
      <c r="H3" s="112">
        <f>G3/F3*100</f>
        <v>57.618788633242325</v>
      </c>
      <c r="I3" s="65">
        <f>I4-I15</f>
        <v>-86439420</v>
      </c>
      <c r="J3" s="112">
        <f>I3/G3*100</f>
        <v>-39.048657688908449</v>
      </c>
      <c r="K3" s="65">
        <f>K4-K15</f>
        <v>-65255750</v>
      </c>
      <c r="L3" s="112">
        <f>K3/I3*100</f>
        <v>75.493044724270476</v>
      </c>
      <c r="M3" s="65">
        <f>M4-M15</f>
        <v>292935141</v>
      </c>
      <c r="N3" s="112">
        <f>M3/K3*100</f>
        <v>-448.90318630925242</v>
      </c>
    </row>
    <row r="4" spans="1:14" s="1" customFormat="1" ht="18" customHeight="1" x14ac:dyDescent="0.2">
      <c r="A4" s="430">
        <v>8</v>
      </c>
      <c r="B4" s="430"/>
      <c r="C4" s="412"/>
      <c r="D4" s="48"/>
      <c r="E4" s="66" t="s">
        <v>28</v>
      </c>
      <c r="F4" s="51">
        <f>F5+F8</f>
        <v>1474674532</v>
      </c>
      <c r="G4" s="51">
        <f>G5+G8</f>
        <v>1640268358.22</v>
      </c>
      <c r="H4" s="112">
        <f>G4/F4*100</f>
        <v>111.22917787122941</v>
      </c>
      <c r="I4" s="51">
        <f>I5+I8</f>
        <v>1614560580</v>
      </c>
      <c r="J4" s="112">
        <f t="shared" ref="J4:J19" si="0">I4/G4*100</f>
        <v>98.432709008183409</v>
      </c>
      <c r="K4" s="51">
        <f>K5+K8</f>
        <v>1487744250</v>
      </c>
      <c r="L4" s="112">
        <f t="shared" ref="L4:L19" si="1">K4/I4*100</f>
        <v>92.145458549471087</v>
      </c>
      <c r="M4" s="51">
        <f>M5+M8</f>
        <v>1905935141</v>
      </c>
      <c r="N4" s="112">
        <f t="shared" ref="N4:N19" si="2">M4/K4*100</f>
        <v>128.10905779000657</v>
      </c>
    </row>
    <row r="5" spans="1:14" s="1" customFormat="1" ht="13.5" customHeight="1" x14ac:dyDescent="0.2">
      <c r="A5" s="430"/>
      <c r="B5" s="430">
        <v>83</v>
      </c>
      <c r="C5" s="412"/>
      <c r="D5" s="48"/>
      <c r="E5" s="66" t="s">
        <v>283</v>
      </c>
      <c r="F5" s="59">
        <f t="shared" ref="F5:M6" si="3">F6</f>
        <v>0</v>
      </c>
      <c r="G5" s="59">
        <f t="shared" si="3"/>
        <v>9573000</v>
      </c>
      <c r="H5" s="436" t="s">
        <v>297</v>
      </c>
      <c r="I5" s="59">
        <f t="shared" si="3"/>
        <v>0</v>
      </c>
      <c r="J5" s="112">
        <f t="shared" si="0"/>
        <v>0</v>
      </c>
      <c r="K5" s="59">
        <f t="shared" si="3"/>
        <v>0</v>
      </c>
      <c r="L5" s="436" t="s">
        <v>297</v>
      </c>
      <c r="M5" s="437">
        <f t="shared" si="3"/>
        <v>0</v>
      </c>
      <c r="N5" s="436" t="s">
        <v>297</v>
      </c>
    </row>
    <row r="6" spans="1:14" s="352" customFormat="1" ht="25.5" customHeight="1" x14ac:dyDescent="0.2">
      <c r="A6" s="431"/>
      <c r="B6" s="431"/>
      <c r="C6" s="414">
        <v>834</v>
      </c>
      <c r="D6" s="58"/>
      <c r="E6" s="245" t="s">
        <v>319</v>
      </c>
      <c r="F6" s="204">
        <f t="shared" si="3"/>
        <v>0</v>
      </c>
      <c r="G6" s="204">
        <f t="shared" si="3"/>
        <v>9573000</v>
      </c>
      <c r="H6" s="442" t="s">
        <v>297</v>
      </c>
      <c r="I6" s="204">
        <f t="shared" si="3"/>
        <v>0</v>
      </c>
      <c r="J6" s="114">
        <f t="shared" si="0"/>
        <v>0</v>
      </c>
      <c r="K6" s="368">
        <f t="shared" si="3"/>
        <v>0</v>
      </c>
      <c r="L6" s="345" t="s">
        <v>297</v>
      </c>
      <c r="M6" s="368">
        <f t="shared" si="3"/>
        <v>0</v>
      </c>
      <c r="N6" s="345" t="s">
        <v>297</v>
      </c>
    </row>
    <row r="7" spans="1:14" s="14" customFormat="1" ht="25.5" hidden="1" customHeight="1" x14ac:dyDescent="0.2">
      <c r="A7" s="432"/>
      <c r="B7" s="432"/>
      <c r="C7" s="412"/>
      <c r="D7" s="79">
        <v>8341</v>
      </c>
      <c r="E7" s="245" t="s">
        <v>282</v>
      </c>
      <c r="F7" s="181"/>
      <c r="G7" s="181">
        <v>9573000</v>
      </c>
      <c r="H7" s="114" t="e">
        <f>G7/F7*100</f>
        <v>#DIV/0!</v>
      </c>
      <c r="I7" s="181">
        <v>0</v>
      </c>
      <c r="J7" s="112">
        <f t="shared" si="0"/>
        <v>0</v>
      </c>
      <c r="K7" s="181">
        <v>0</v>
      </c>
      <c r="L7" s="112" t="e">
        <f t="shared" si="1"/>
        <v>#DIV/0!</v>
      </c>
      <c r="M7" s="181">
        <v>0</v>
      </c>
      <c r="N7" s="112" t="e">
        <f t="shared" si="2"/>
        <v>#DIV/0!</v>
      </c>
    </row>
    <row r="8" spans="1:14" s="1" customFormat="1" ht="13.5" customHeight="1" x14ac:dyDescent="0.2">
      <c r="A8" s="430"/>
      <c r="B8" s="430">
        <v>84</v>
      </c>
      <c r="C8" s="412"/>
      <c r="D8" s="48"/>
      <c r="E8" s="66" t="s">
        <v>55</v>
      </c>
      <c r="F8" s="59">
        <f>F9+F12</f>
        <v>1474674532</v>
      </c>
      <c r="G8" s="59">
        <f t="shared" ref="G8:I8" si="4">G9+G12</f>
        <v>1630695358.22</v>
      </c>
      <c r="H8" s="112">
        <f t="shared" ref="H8:H13" si="5">G8/F8*100</f>
        <v>110.58001768080985</v>
      </c>
      <c r="I8" s="59">
        <f t="shared" si="4"/>
        <v>1614560580</v>
      </c>
      <c r="J8" s="112">
        <f t="shared" si="0"/>
        <v>99.01055840144096</v>
      </c>
      <c r="K8" s="59">
        <f t="shared" ref="K8" si="6">K9+K12</f>
        <v>1487744250</v>
      </c>
      <c r="L8" s="112">
        <f t="shared" si="1"/>
        <v>92.145458549471087</v>
      </c>
      <c r="M8" s="59">
        <f t="shared" ref="M8" si="7">M9+M12</f>
        <v>1905935141</v>
      </c>
      <c r="N8" s="112">
        <f t="shared" si="2"/>
        <v>128.10905779000657</v>
      </c>
    </row>
    <row r="9" spans="1:14" s="352" customFormat="1" ht="25.15" customHeight="1" x14ac:dyDescent="0.2">
      <c r="A9" s="431"/>
      <c r="B9" s="431"/>
      <c r="C9" s="414">
        <v>844</v>
      </c>
      <c r="D9" s="58"/>
      <c r="E9" s="42" t="s">
        <v>215</v>
      </c>
      <c r="F9" s="204">
        <f>F10+F11</f>
        <v>1419674532</v>
      </c>
      <c r="G9" s="204">
        <f t="shared" ref="G9:I9" si="8">G10+G11</f>
        <v>1630695358.22</v>
      </c>
      <c r="H9" s="114">
        <f t="shared" si="5"/>
        <v>114.86402844197814</v>
      </c>
      <c r="I9" s="204">
        <f t="shared" si="8"/>
        <v>1614560580</v>
      </c>
      <c r="J9" s="114">
        <f t="shared" si="0"/>
        <v>99.01055840144096</v>
      </c>
      <c r="K9" s="368">
        <f t="shared" ref="K9" si="9">K10+K11</f>
        <v>1487744250</v>
      </c>
      <c r="L9" s="345">
        <f t="shared" si="1"/>
        <v>92.145458549471087</v>
      </c>
      <c r="M9" s="368">
        <f t="shared" ref="M9" si="10">M10+M11</f>
        <v>1905935141</v>
      </c>
      <c r="N9" s="345">
        <f t="shared" si="2"/>
        <v>128.10905779000657</v>
      </c>
    </row>
    <row r="10" spans="1:14" s="14" customFormat="1" ht="25.5" hidden="1" customHeight="1" x14ac:dyDescent="0.2">
      <c r="A10" s="432"/>
      <c r="B10" s="432"/>
      <c r="C10" s="417"/>
      <c r="D10" s="270">
        <v>8443</v>
      </c>
      <c r="E10" s="271" t="s">
        <v>208</v>
      </c>
      <c r="F10" s="181">
        <v>1274459797</v>
      </c>
      <c r="G10" s="181">
        <f>1635795358.22-5100000</f>
        <v>1630695358.22</v>
      </c>
      <c r="H10" s="272">
        <f t="shared" si="5"/>
        <v>127.9518869138561</v>
      </c>
      <c r="I10" s="181">
        <v>1574560580</v>
      </c>
      <c r="J10" s="273">
        <f t="shared" si="0"/>
        <v>96.557617096471375</v>
      </c>
      <c r="K10" s="363">
        <v>1487744250</v>
      </c>
      <c r="L10" s="365">
        <f t="shared" si="1"/>
        <v>94.486313762535573</v>
      </c>
      <c r="M10" s="363">
        <v>1905935141</v>
      </c>
      <c r="N10" s="364">
        <f t="shared" si="2"/>
        <v>128.10905779000657</v>
      </c>
    </row>
    <row r="11" spans="1:14" s="14" customFormat="1" ht="13.5" hidden="1" customHeight="1" x14ac:dyDescent="0.2">
      <c r="A11" s="432"/>
      <c r="B11" s="432"/>
      <c r="C11" s="417"/>
      <c r="D11" s="274">
        <v>8446</v>
      </c>
      <c r="E11" s="271" t="s">
        <v>209</v>
      </c>
      <c r="F11" s="181">
        <v>145214735</v>
      </c>
      <c r="G11" s="181">
        <v>0</v>
      </c>
      <c r="H11" s="272">
        <f t="shared" si="5"/>
        <v>0</v>
      </c>
      <c r="I11" s="181">
        <v>40000000</v>
      </c>
      <c r="J11" s="273" t="s">
        <v>297</v>
      </c>
      <c r="K11" s="363">
        <v>0</v>
      </c>
      <c r="L11" s="365">
        <f t="shared" si="1"/>
        <v>0</v>
      </c>
      <c r="M11" s="363">
        <v>0</v>
      </c>
      <c r="N11" s="364" t="s">
        <v>297</v>
      </c>
    </row>
    <row r="12" spans="1:14" s="352" customFormat="1" ht="13.15" customHeight="1" x14ac:dyDescent="0.2">
      <c r="A12" s="431"/>
      <c r="B12" s="431"/>
      <c r="C12" s="433">
        <v>847</v>
      </c>
      <c r="D12" s="274"/>
      <c r="E12" s="276" t="s">
        <v>264</v>
      </c>
      <c r="F12" s="351">
        <f>F13+F14</f>
        <v>55000000</v>
      </c>
      <c r="G12" s="351">
        <f t="shared" ref="G12:I12" si="11">G13+G14</f>
        <v>0</v>
      </c>
      <c r="H12" s="272">
        <f t="shared" si="5"/>
        <v>0</v>
      </c>
      <c r="I12" s="351">
        <f t="shared" si="11"/>
        <v>0</v>
      </c>
      <c r="J12" s="435" t="s">
        <v>297</v>
      </c>
      <c r="K12" s="363">
        <f t="shared" ref="K12" si="12">K13+K14</f>
        <v>0</v>
      </c>
      <c r="L12" s="344" t="s">
        <v>297</v>
      </c>
      <c r="M12" s="363">
        <f t="shared" ref="M12" si="13">M13+M14</f>
        <v>0</v>
      </c>
      <c r="N12" s="345" t="s">
        <v>297</v>
      </c>
    </row>
    <row r="13" spans="1:14" s="14" customFormat="1" ht="16.899999999999999" hidden="1" customHeight="1" x14ac:dyDescent="0.2">
      <c r="A13" s="432"/>
      <c r="B13" s="432"/>
      <c r="C13" s="417"/>
      <c r="D13" s="275">
        <v>8471</v>
      </c>
      <c r="E13" s="276" t="s">
        <v>263</v>
      </c>
      <c r="F13" s="181">
        <v>55000000</v>
      </c>
      <c r="G13" s="181">
        <v>0</v>
      </c>
      <c r="H13" s="272">
        <f t="shared" si="5"/>
        <v>0</v>
      </c>
      <c r="I13" s="181">
        <v>0</v>
      </c>
      <c r="J13" s="273" t="s">
        <v>297</v>
      </c>
      <c r="K13" s="181">
        <v>0</v>
      </c>
      <c r="L13" s="273" t="s">
        <v>297</v>
      </c>
      <c r="M13" s="181">
        <v>0</v>
      </c>
      <c r="N13" s="112" t="s">
        <v>297</v>
      </c>
    </row>
    <row r="14" spans="1:14" s="14" customFormat="1" ht="6" customHeight="1" x14ac:dyDescent="0.2">
      <c r="A14" s="430"/>
      <c r="B14" s="430"/>
      <c r="C14" s="417"/>
      <c r="D14" s="190"/>
      <c r="E14" s="247"/>
      <c r="F14" s="277"/>
      <c r="G14" s="277"/>
      <c r="H14" s="273"/>
      <c r="I14" s="277"/>
      <c r="J14" s="273"/>
      <c r="K14" s="277"/>
      <c r="L14" s="273"/>
      <c r="M14" s="277"/>
      <c r="N14" s="112"/>
    </row>
    <row r="15" spans="1:14" s="14" customFormat="1" ht="25.9" customHeight="1" x14ac:dyDescent="0.2">
      <c r="A15" s="412">
        <v>5</v>
      </c>
      <c r="B15" s="430"/>
      <c r="C15" s="417"/>
      <c r="D15" s="190"/>
      <c r="E15" s="278" t="s">
        <v>29</v>
      </c>
      <c r="F15" s="191">
        <f>F16+F20</f>
        <v>1090488464.45</v>
      </c>
      <c r="G15" s="191">
        <f t="shared" ref="G15:I15" si="14">G16+G20</f>
        <v>1418905000</v>
      </c>
      <c r="H15" s="273">
        <f>G15/F15*100</f>
        <v>130.11646122415797</v>
      </c>
      <c r="I15" s="191">
        <f t="shared" si="14"/>
        <v>1701000000</v>
      </c>
      <c r="J15" s="273">
        <f t="shared" si="0"/>
        <v>119.88117597725005</v>
      </c>
      <c r="K15" s="191">
        <f t="shared" ref="K15" si="15">K16+K20</f>
        <v>1553000000</v>
      </c>
      <c r="L15" s="273">
        <f t="shared" si="1"/>
        <v>91.299235743680185</v>
      </c>
      <c r="M15" s="191">
        <f t="shared" ref="M15" si="16">M16+M20</f>
        <v>1613000000</v>
      </c>
      <c r="N15" s="112">
        <f t="shared" si="2"/>
        <v>103.86349001931745</v>
      </c>
    </row>
    <row r="16" spans="1:14" s="14" customFormat="1" ht="13.5" customHeight="1" x14ac:dyDescent="0.2">
      <c r="A16" s="432"/>
      <c r="B16" s="434">
        <v>54</v>
      </c>
      <c r="C16" s="419"/>
      <c r="D16" s="201"/>
      <c r="E16" s="279" t="s">
        <v>216</v>
      </c>
      <c r="F16" s="199">
        <f t="shared" ref="F16:M16" si="17">F17</f>
        <v>1035488464.45</v>
      </c>
      <c r="G16" s="199">
        <f t="shared" si="17"/>
        <v>1418905000</v>
      </c>
      <c r="H16" s="273">
        <f>G16/F16*100</f>
        <v>137.02760085827242</v>
      </c>
      <c r="I16" s="199">
        <f t="shared" si="17"/>
        <v>1701000000</v>
      </c>
      <c r="J16" s="273">
        <f t="shared" si="0"/>
        <v>119.88117597725005</v>
      </c>
      <c r="K16" s="199">
        <f t="shared" si="17"/>
        <v>1553000000</v>
      </c>
      <c r="L16" s="273">
        <f t="shared" si="1"/>
        <v>91.299235743680185</v>
      </c>
      <c r="M16" s="199">
        <f t="shared" si="17"/>
        <v>1613000000</v>
      </c>
      <c r="N16" s="112">
        <f t="shared" si="2"/>
        <v>103.86349001931745</v>
      </c>
    </row>
    <row r="17" spans="1:14" s="79" customFormat="1" ht="25.5" customHeight="1" x14ac:dyDescent="0.2">
      <c r="A17" s="431"/>
      <c r="B17" s="431"/>
      <c r="C17" s="416">
        <v>544</v>
      </c>
      <c r="D17" s="274"/>
      <c r="E17" s="271" t="s">
        <v>206</v>
      </c>
      <c r="F17" s="351">
        <f>F18+F19</f>
        <v>1035488464.45</v>
      </c>
      <c r="G17" s="351">
        <f t="shared" ref="G17" si="18">G18+G19</f>
        <v>1418905000</v>
      </c>
      <c r="H17" s="272">
        <f>G17/F17*100</f>
        <v>137.02760085827242</v>
      </c>
      <c r="I17" s="351">
        <f>I18+I19</f>
        <v>1701000000</v>
      </c>
      <c r="J17" s="272">
        <f t="shared" si="0"/>
        <v>119.88117597725005</v>
      </c>
      <c r="K17" s="363">
        <f t="shared" ref="K17" si="19">K18+K19</f>
        <v>1553000000</v>
      </c>
      <c r="L17" s="344">
        <f t="shared" si="1"/>
        <v>91.299235743680185</v>
      </c>
      <c r="M17" s="363">
        <f t="shared" ref="M17" si="20">M18+M19</f>
        <v>1613000000</v>
      </c>
      <c r="N17" s="345">
        <f t="shared" si="2"/>
        <v>103.86349001931745</v>
      </c>
    </row>
    <row r="18" spans="1:14" s="14" customFormat="1" ht="25.5" hidden="1" customHeight="1" x14ac:dyDescent="0.2">
      <c r="A18" s="432"/>
      <c r="B18" s="432"/>
      <c r="C18" s="417"/>
      <c r="D18" s="270">
        <v>5443</v>
      </c>
      <c r="E18" s="271" t="s">
        <v>277</v>
      </c>
      <c r="F18" s="181">
        <v>914701089.13999999</v>
      </c>
      <c r="G18" s="181">
        <v>1288655000</v>
      </c>
      <c r="H18" s="272">
        <f>G18/F18*100</f>
        <v>140.88263535485572</v>
      </c>
      <c r="I18" s="181">
        <f>1583805000-20000000</f>
        <v>1563805000</v>
      </c>
      <c r="J18" s="259">
        <f t="shared" si="0"/>
        <v>121.35171942839627</v>
      </c>
      <c r="K18" s="181">
        <f>1416905000+20000000</f>
        <v>1436905000</v>
      </c>
      <c r="L18" s="259">
        <f t="shared" si="1"/>
        <v>91.885177499752203</v>
      </c>
      <c r="M18" s="181">
        <v>1518505000</v>
      </c>
      <c r="N18" s="113">
        <f t="shared" si="2"/>
        <v>105.67887229844702</v>
      </c>
    </row>
    <row r="19" spans="1:14" s="14" customFormat="1" ht="13.5" hidden="1" customHeight="1" x14ac:dyDescent="0.2">
      <c r="A19" s="432"/>
      <c r="B19" s="432"/>
      <c r="C19" s="417"/>
      <c r="D19" s="274">
        <v>5446</v>
      </c>
      <c r="E19" s="271" t="s">
        <v>207</v>
      </c>
      <c r="F19" s="181">
        <v>120787375.31</v>
      </c>
      <c r="G19" s="181">
        <v>130250000</v>
      </c>
      <c r="H19" s="272">
        <f>G19/F19*100</f>
        <v>107.8341173203857</v>
      </c>
      <c r="I19" s="181">
        <v>137195000</v>
      </c>
      <c r="J19" s="273">
        <f t="shared" si="0"/>
        <v>105.3320537428023</v>
      </c>
      <c r="K19" s="363">
        <v>116095000</v>
      </c>
      <c r="L19" s="365">
        <f t="shared" si="1"/>
        <v>84.620430773716251</v>
      </c>
      <c r="M19" s="363">
        <v>94495000</v>
      </c>
      <c r="N19" s="364">
        <f t="shared" si="2"/>
        <v>81.394547568801414</v>
      </c>
    </row>
    <row r="20" spans="1:14" s="352" customFormat="1" ht="18" customHeight="1" x14ac:dyDescent="0.2">
      <c r="A20" s="431"/>
      <c r="B20" s="431"/>
      <c r="C20" s="433">
        <v>547</v>
      </c>
      <c r="D20" s="274"/>
      <c r="E20" s="276" t="s">
        <v>266</v>
      </c>
      <c r="F20" s="351">
        <f>F21</f>
        <v>55000000</v>
      </c>
      <c r="G20" s="351">
        <f>G21</f>
        <v>0</v>
      </c>
      <c r="H20" s="272"/>
      <c r="I20" s="351">
        <f>I21</f>
        <v>0</v>
      </c>
      <c r="J20" s="272"/>
      <c r="K20" s="363">
        <f>K21</f>
        <v>0</v>
      </c>
      <c r="L20" s="344"/>
      <c r="M20" s="363">
        <f>M21</f>
        <v>0</v>
      </c>
      <c r="N20" s="345"/>
    </row>
    <row r="21" spans="1:14" s="14" customFormat="1" ht="16.899999999999999" hidden="1" customHeight="1" x14ac:dyDescent="0.2">
      <c r="A21" s="432"/>
      <c r="B21" s="432"/>
      <c r="C21" s="417"/>
      <c r="D21" s="275">
        <v>5471</v>
      </c>
      <c r="E21" s="280" t="s">
        <v>265</v>
      </c>
      <c r="F21" s="181">
        <v>55000000</v>
      </c>
      <c r="G21" s="181"/>
      <c r="H21" s="272"/>
      <c r="I21" s="181"/>
      <c r="J21" s="272"/>
      <c r="K21" s="181"/>
      <c r="L21" s="272"/>
      <c r="M21" s="181"/>
      <c r="N21" s="114"/>
    </row>
    <row r="22" spans="1:14" s="14" customFormat="1" x14ac:dyDescent="0.2">
      <c r="A22" s="432"/>
      <c r="B22" s="432"/>
      <c r="C22" s="432"/>
      <c r="D22" s="150"/>
    </row>
    <row r="23" spans="1:14" s="14" customFormat="1" x14ac:dyDescent="0.2">
      <c r="A23" s="432"/>
      <c r="B23" s="432"/>
      <c r="C23" s="432"/>
      <c r="D23" s="150"/>
    </row>
    <row r="24" spans="1:14" s="1" customFormat="1" x14ac:dyDescent="0.2">
      <c r="A24" s="157"/>
      <c r="B24" s="157"/>
      <c r="C24" s="157"/>
      <c r="D24" s="3"/>
    </row>
    <row r="25" spans="1:14" s="1" customFormat="1" x14ac:dyDescent="0.2">
      <c r="A25" s="157"/>
      <c r="B25" s="157"/>
      <c r="C25" s="157"/>
      <c r="D25" s="3"/>
    </row>
    <row r="26" spans="1:14" s="1" customFormat="1" x14ac:dyDescent="0.2">
      <c r="A26" s="157"/>
      <c r="B26" s="157"/>
      <c r="C26" s="157"/>
      <c r="D26" s="3"/>
    </row>
    <row r="27" spans="1:14" s="1" customFormat="1" x14ac:dyDescent="0.2">
      <c r="A27" s="157"/>
      <c r="B27" s="157"/>
      <c r="C27" s="157"/>
      <c r="D27" s="3"/>
    </row>
    <row r="28" spans="1:14" s="1" customFormat="1" x14ac:dyDescent="0.2">
      <c r="A28" s="157"/>
      <c r="B28" s="157"/>
      <c r="C28" s="157"/>
      <c r="D28" s="3"/>
    </row>
    <row r="29" spans="1:14" s="1" customFormat="1" x14ac:dyDescent="0.2">
      <c r="A29" s="157"/>
      <c r="B29" s="157"/>
      <c r="C29" s="157"/>
      <c r="D29" s="3"/>
    </row>
    <row r="30" spans="1:14" s="1" customFormat="1" x14ac:dyDescent="0.2">
      <c r="A30" s="157"/>
      <c r="B30" s="157"/>
      <c r="C30" s="157"/>
      <c r="D30" s="3"/>
    </row>
    <row r="31" spans="1:14" s="1" customFormat="1" x14ac:dyDescent="0.2">
      <c r="A31" s="157"/>
      <c r="B31" s="157"/>
      <c r="C31" s="157"/>
      <c r="D31" s="3"/>
    </row>
    <row r="32" spans="1:14" s="1" customFormat="1" x14ac:dyDescent="0.2">
      <c r="A32" s="157"/>
      <c r="B32" s="157"/>
      <c r="C32" s="157"/>
      <c r="D32" s="3"/>
    </row>
    <row r="33" spans="1:4" s="1" customFormat="1" x14ac:dyDescent="0.2">
      <c r="A33" s="157"/>
      <c r="B33" s="157"/>
      <c r="C33" s="157"/>
      <c r="D33" s="3"/>
    </row>
    <row r="34" spans="1:4" s="1" customFormat="1" x14ac:dyDescent="0.2">
      <c r="A34" s="157"/>
      <c r="B34" s="157"/>
      <c r="C34" s="157"/>
      <c r="D34" s="3"/>
    </row>
    <row r="35" spans="1:4" s="1" customFormat="1" x14ac:dyDescent="0.2">
      <c r="A35" s="157"/>
      <c r="B35" s="157"/>
      <c r="C35" s="157"/>
      <c r="D35" s="3"/>
    </row>
    <row r="36" spans="1:4" s="1" customFormat="1" x14ac:dyDescent="0.2">
      <c r="A36" s="157"/>
      <c r="B36" s="157"/>
      <c r="C36" s="157"/>
      <c r="D36" s="3"/>
    </row>
    <row r="37" spans="1:4" s="1" customFormat="1" x14ac:dyDescent="0.2">
      <c r="A37" s="157"/>
      <c r="B37" s="157"/>
      <c r="C37" s="157"/>
      <c r="D37" s="3"/>
    </row>
    <row r="38" spans="1:4" s="1" customFormat="1" x14ac:dyDescent="0.2">
      <c r="A38" s="157"/>
      <c r="B38" s="157"/>
      <c r="C38" s="157"/>
      <c r="D38" s="3"/>
    </row>
    <row r="39" spans="1:4" s="1" customFormat="1" x14ac:dyDescent="0.2">
      <c r="A39" s="157"/>
      <c r="B39" s="157"/>
      <c r="C39" s="157"/>
      <c r="D39" s="3"/>
    </row>
    <row r="40" spans="1:4" s="1" customFormat="1" x14ac:dyDescent="0.2">
      <c r="A40" s="157"/>
      <c r="B40" s="157"/>
      <c r="C40" s="157"/>
      <c r="D40" s="3"/>
    </row>
    <row r="41" spans="1:4" s="1" customFormat="1" x14ac:dyDescent="0.2">
      <c r="A41" s="157"/>
      <c r="B41" s="157"/>
      <c r="C41" s="157"/>
      <c r="D41" s="3"/>
    </row>
    <row r="42" spans="1:4" s="1" customFormat="1" x14ac:dyDescent="0.2">
      <c r="A42" s="157"/>
      <c r="B42" s="157"/>
      <c r="C42" s="157"/>
      <c r="D42" s="3"/>
    </row>
    <row r="43" spans="1:4" s="1" customFormat="1" x14ac:dyDescent="0.2">
      <c r="A43" s="157"/>
      <c r="B43" s="157"/>
      <c r="C43" s="157"/>
      <c r="D43" s="3"/>
    </row>
    <row r="44" spans="1:4" s="1" customFormat="1" x14ac:dyDescent="0.2">
      <c r="A44" s="157"/>
      <c r="B44" s="157"/>
      <c r="C44" s="157"/>
      <c r="D44" s="3"/>
    </row>
    <row r="45" spans="1:4" s="1" customFormat="1" x14ac:dyDescent="0.2">
      <c r="A45" s="157"/>
      <c r="B45" s="157"/>
      <c r="C45" s="157"/>
      <c r="D45" s="3"/>
    </row>
    <row r="46" spans="1:4" s="1" customFormat="1" x14ac:dyDescent="0.2">
      <c r="A46" s="157"/>
      <c r="B46" s="157"/>
      <c r="C46" s="157"/>
      <c r="D46" s="3"/>
    </row>
    <row r="47" spans="1:4" s="1" customFormat="1" x14ac:dyDescent="0.2">
      <c r="A47" s="157"/>
      <c r="B47" s="157"/>
      <c r="C47" s="157"/>
      <c r="D47" s="3"/>
    </row>
    <row r="48" spans="1:4" s="1" customFormat="1" x14ac:dyDescent="0.2">
      <c r="A48" s="157"/>
      <c r="B48" s="157"/>
      <c r="C48" s="157"/>
      <c r="D48" s="3"/>
    </row>
    <row r="49" spans="1:4" s="1" customFormat="1" x14ac:dyDescent="0.2">
      <c r="A49" s="157"/>
      <c r="B49" s="157"/>
      <c r="C49" s="157"/>
      <c r="D49" s="3"/>
    </row>
    <row r="50" spans="1:4" s="1" customFormat="1" x14ac:dyDescent="0.2">
      <c r="A50" s="157"/>
      <c r="B50" s="157"/>
      <c r="C50" s="157"/>
      <c r="D50" s="3"/>
    </row>
    <row r="51" spans="1:4" s="1" customFormat="1" x14ac:dyDescent="0.2">
      <c r="A51" s="157"/>
      <c r="B51" s="157"/>
      <c r="C51" s="157"/>
      <c r="D51" s="3"/>
    </row>
    <row r="52" spans="1:4" s="1" customFormat="1" x14ac:dyDescent="0.2">
      <c r="A52" s="157"/>
      <c r="B52" s="157"/>
      <c r="C52" s="157"/>
      <c r="D52" s="3"/>
    </row>
    <row r="53" spans="1:4" s="1" customFormat="1" x14ac:dyDescent="0.2">
      <c r="A53" s="157"/>
      <c r="B53" s="157"/>
      <c r="C53" s="157"/>
      <c r="D53" s="3"/>
    </row>
    <row r="54" spans="1:4" s="1" customFormat="1" x14ac:dyDescent="0.2">
      <c r="A54" s="157"/>
      <c r="B54" s="157"/>
      <c r="C54" s="157"/>
      <c r="D54" s="3"/>
    </row>
    <row r="55" spans="1:4" s="1" customFormat="1" x14ac:dyDescent="0.2">
      <c r="A55" s="157"/>
      <c r="B55" s="157"/>
      <c r="C55" s="157"/>
      <c r="D55" s="3"/>
    </row>
    <row r="56" spans="1:4" s="1" customFormat="1" x14ac:dyDescent="0.2">
      <c r="A56" s="157"/>
      <c r="B56" s="157"/>
      <c r="C56" s="157"/>
      <c r="D56" s="3"/>
    </row>
    <row r="57" spans="1:4" s="1" customFormat="1" x14ac:dyDescent="0.2">
      <c r="A57" s="157"/>
      <c r="B57" s="157"/>
      <c r="C57" s="157"/>
      <c r="D57" s="3"/>
    </row>
    <row r="58" spans="1:4" s="1" customFormat="1" x14ac:dyDescent="0.2">
      <c r="A58" s="157"/>
      <c r="B58" s="157"/>
      <c r="C58" s="157"/>
      <c r="D58" s="3"/>
    </row>
    <row r="59" spans="1:4" s="1" customFormat="1" x14ac:dyDescent="0.2">
      <c r="A59" s="157"/>
      <c r="B59" s="157"/>
      <c r="C59" s="157"/>
      <c r="D59" s="3"/>
    </row>
    <row r="60" spans="1:4" s="1" customFormat="1" x14ac:dyDescent="0.2">
      <c r="A60" s="157"/>
      <c r="B60" s="157"/>
      <c r="C60" s="157"/>
      <c r="D60" s="3"/>
    </row>
    <row r="61" spans="1:4" s="1" customFormat="1" x14ac:dyDescent="0.2">
      <c r="A61" s="157"/>
      <c r="B61" s="157"/>
      <c r="C61" s="157"/>
      <c r="D61" s="3"/>
    </row>
    <row r="62" spans="1:4" s="1" customFormat="1" x14ac:dyDescent="0.2">
      <c r="A62" s="157"/>
      <c r="B62" s="157"/>
      <c r="C62" s="157"/>
      <c r="D62" s="3"/>
    </row>
    <row r="63" spans="1:4" s="1" customFormat="1" x14ac:dyDescent="0.2">
      <c r="A63" s="157"/>
      <c r="B63" s="157"/>
      <c r="C63" s="157"/>
      <c r="D63" s="3"/>
    </row>
    <row r="64" spans="1:4" s="1" customFormat="1" x14ac:dyDescent="0.2">
      <c r="A64" s="157"/>
      <c r="B64" s="157"/>
      <c r="C64" s="157"/>
      <c r="D64" s="3"/>
    </row>
    <row r="65" spans="1:4" s="1" customFormat="1" x14ac:dyDescent="0.2">
      <c r="A65" s="157"/>
      <c r="B65" s="157"/>
      <c r="C65" s="157"/>
      <c r="D65" s="3"/>
    </row>
    <row r="66" spans="1:4" s="1" customFormat="1" x14ac:dyDescent="0.2">
      <c r="A66" s="157"/>
      <c r="B66" s="157"/>
      <c r="C66" s="157"/>
      <c r="D66" s="3"/>
    </row>
    <row r="67" spans="1:4" s="1" customFormat="1" x14ac:dyDescent="0.2">
      <c r="A67" s="157"/>
      <c r="B67" s="157"/>
      <c r="C67" s="157"/>
      <c r="D67" s="3"/>
    </row>
    <row r="68" spans="1:4" s="1" customFormat="1" x14ac:dyDescent="0.2">
      <c r="A68" s="157"/>
      <c r="B68" s="157"/>
      <c r="C68" s="157"/>
      <c r="D68" s="3"/>
    </row>
    <row r="69" spans="1:4" s="1" customFormat="1" x14ac:dyDescent="0.2">
      <c r="A69" s="157"/>
      <c r="B69" s="157"/>
      <c r="C69" s="157"/>
      <c r="D69" s="3"/>
    </row>
    <row r="70" spans="1:4" s="1" customFormat="1" x14ac:dyDescent="0.2">
      <c r="A70" s="157"/>
      <c r="B70" s="157"/>
      <c r="C70" s="157"/>
      <c r="D70" s="3"/>
    </row>
    <row r="71" spans="1:4" s="1" customFormat="1" x14ac:dyDescent="0.2">
      <c r="A71" s="157"/>
      <c r="B71" s="157"/>
      <c r="C71" s="157"/>
      <c r="D71" s="3"/>
    </row>
    <row r="72" spans="1:4" s="1" customFormat="1" x14ac:dyDescent="0.2">
      <c r="A72" s="157"/>
      <c r="B72" s="157"/>
      <c r="C72" s="157"/>
      <c r="D72" s="3"/>
    </row>
    <row r="73" spans="1:4" s="1" customFormat="1" x14ac:dyDescent="0.2">
      <c r="A73" s="157"/>
      <c r="B73" s="157"/>
      <c r="C73" s="157"/>
      <c r="D73" s="3"/>
    </row>
    <row r="74" spans="1:4" s="1" customFormat="1" x14ac:dyDescent="0.2">
      <c r="A74" s="157"/>
      <c r="B74" s="157"/>
      <c r="C74" s="157"/>
      <c r="D74" s="3"/>
    </row>
    <row r="75" spans="1:4" s="1" customFormat="1" x14ac:dyDescent="0.2">
      <c r="A75" s="157"/>
      <c r="B75" s="157"/>
      <c r="C75" s="157"/>
      <c r="D75" s="3"/>
    </row>
    <row r="76" spans="1:4" s="1" customFormat="1" x14ac:dyDescent="0.2">
      <c r="A76" s="157"/>
      <c r="B76" s="157"/>
      <c r="C76" s="157"/>
      <c r="D76" s="3"/>
    </row>
    <row r="77" spans="1:4" s="1" customFormat="1" x14ac:dyDescent="0.2">
      <c r="A77" s="157"/>
      <c r="B77" s="157"/>
      <c r="C77" s="157"/>
      <c r="D77" s="3"/>
    </row>
    <row r="78" spans="1:4" s="1" customFormat="1" x14ac:dyDescent="0.2">
      <c r="A78" s="157"/>
      <c r="B78" s="157"/>
      <c r="C78" s="157"/>
      <c r="D78" s="3"/>
    </row>
    <row r="79" spans="1:4" s="1" customFormat="1" x14ac:dyDescent="0.2">
      <c r="A79" s="157"/>
      <c r="B79" s="157"/>
      <c r="C79" s="157"/>
      <c r="D79" s="3"/>
    </row>
    <row r="80" spans="1:4" s="1" customFormat="1" x14ac:dyDescent="0.2">
      <c r="A80" s="157"/>
      <c r="B80" s="157"/>
      <c r="C80" s="157"/>
      <c r="D80" s="3"/>
    </row>
    <row r="81" spans="1:4" s="1" customFormat="1" x14ac:dyDescent="0.2">
      <c r="A81" s="157"/>
      <c r="B81" s="157"/>
      <c r="C81" s="157"/>
      <c r="D81" s="3"/>
    </row>
    <row r="82" spans="1:4" s="1" customFormat="1" x14ac:dyDescent="0.2">
      <c r="A82" s="157"/>
      <c r="B82" s="157"/>
      <c r="C82" s="157"/>
      <c r="D82" s="3"/>
    </row>
    <row r="83" spans="1:4" s="1" customFormat="1" x14ac:dyDescent="0.2">
      <c r="A83" s="157"/>
      <c r="B83" s="157"/>
      <c r="C83" s="157"/>
      <c r="D83" s="3"/>
    </row>
    <row r="84" spans="1:4" s="1" customFormat="1" x14ac:dyDescent="0.2">
      <c r="A84" s="157"/>
      <c r="B84" s="157"/>
      <c r="C84" s="157"/>
      <c r="D84" s="3"/>
    </row>
    <row r="85" spans="1:4" s="1" customFormat="1" x14ac:dyDescent="0.2">
      <c r="A85" s="157"/>
      <c r="B85" s="157"/>
      <c r="C85" s="157"/>
      <c r="D85" s="3"/>
    </row>
    <row r="86" spans="1:4" s="1" customFormat="1" x14ac:dyDescent="0.2">
      <c r="A86" s="157"/>
      <c r="B86" s="157"/>
      <c r="C86" s="157"/>
      <c r="D86" s="3"/>
    </row>
    <row r="87" spans="1:4" s="1" customFormat="1" x14ac:dyDescent="0.2">
      <c r="A87" s="157"/>
      <c r="B87" s="157"/>
      <c r="C87" s="157"/>
      <c r="D87" s="3"/>
    </row>
    <row r="88" spans="1:4" s="1" customFormat="1" x14ac:dyDescent="0.2">
      <c r="A88" s="157"/>
      <c r="B88" s="157"/>
      <c r="C88" s="157"/>
      <c r="D88" s="3"/>
    </row>
    <row r="89" spans="1:4" s="1" customFormat="1" x14ac:dyDescent="0.2">
      <c r="A89" s="157"/>
      <c r="B89" s="157"/>
      <c r="C89" s="157"/>
      <c r="D89" s="3"/>
    </row>
    <row r="90" spans="1:4" s="1" customFormat="1" x14ac:dyDescent="0.2">
      <c r="A90" s="157"/>
      <c r="B90" s="157"/>
      <c r="C90" s="157"/>
      <c r="D90" s="3"/>
    </row>
    <row r="91" spans="1:4" s="1" customFormat="1" x14ac:dyDescent="0.2">
      <c r="A91" s="157"/>
      <c r="B91" s="157"/>
      <c r="C91" s="157"/>
      <c r="D91" s="3"/>
    </row>
    <row r="92" spans="1:4" s="1" customFormat="1" x14ac:dyDescent="0.2">
      <c r="A92" s="157"/>
      <c r="B92" s="157"/>
      <c r="C92" s="157"/>
      <c r="D92" s="3"/>
    </row>
    <row r="93" spans="1:4" s="1" customFormat="1" x14ac:dyDescent="0.2">
      <c r="A93" s="157"/>
      <c r="B93" s="157"/>
      <c r="C93" s="157"/>
      <c r="D93" s="3"/>
    </row>
    <row r="94" spans="1:4" s="1" customFormat="1" x14ac:dyDescent="0.2">
      <c r="A94" s="157"/>
      <c r="B94" s="157"/>
      <c r="C94" s="157"/>
      <c r="D94" s="3"/>
    </row>
    <row r="95" spans="1:4" s="1" customFormat="1" x14ac:dyDescent="0.2">
      <c r="A95" s="157"/>
      <c r="B95" s="157"/>
      <c r="C95" s="157"/>
      <c r="D95" s="3"/>
    </row>
    <row r="96" spans="1:4" s="1" customFormat="1" x14ac:dyDescent="0.2">
      <c r="A96" s="157"/>
      <c r="B96" s="157"/>
      <c r="C96" s="157"/>
      <c r="D96" s="3"/>
    </row>
    <row r="97" spans="1:4" s="1" customFormat="1" x14ac:dyDescent="0.2">
      <c r="A97" s="157"/>
      <c r="B97" s="157"/>
      <c r="C97" s="157"/>
      <c r="D97" s="3"/>
    </row>
    <row r="98" spans="1:4" s="1" customFormat="1" x14ac:dyDescent="0.2">
      <c r="A98" s="157"/>
      <c r="B98" s="157"/>
      <c r="C98" s="157"/>
      <c r="D98" s="3"/>
    </row>
    <row r="99" spans="1:4" s="1" customFormat="1" x14ac:dyDescent="0.2">
      <c r="A99" s="157"/>
      <c r="B99" s="157"/>
      <c r="C99" s="157"/>
      <c r="D99" s="3"/>
    </row>
    <row r="100" spans="1:4" s="1" customFormat="1" x14ac:dyDescent="0.2">
      <c r="A100" s="157"/>
      <c r="B100" s="157"/>
      <c r="C100" s="157"/>
      <c r="D100" s="3"/>
    </row>
    <row r="101" spans="1:4" s="1" customFormat="1" x14ac:dyDescent="0.2">
      <c r="A101" s="157"/>
      <c r="B101" s="157"/>
      <c r="C101" s="157"/>
      <c r="D101" s="3"/>
    </row>
    <row r="102" spans="1:4" s="1" customFormat="1" x14ac:dyDescent="0.2">
      <c r="A102" s="157"/>
      <c r="B102" s="157"/>
      <c r="C102" s="157"/>
      <c r="D102" s="3"/>
    </row>
    <row r="103" spans="1:4" s="1" customFormat="1" x14ac:dyDescent="0.2">
      <c r="A103" s="157"/>
      <c r="B103" s="157"/>
      <c r="C103" s="157"/>
      <c r="D103" s="3"/>
    </row>
    <row r="104" spans="1:4" s="1" customFormat="1" x14ac:dyDescent="0.2">
      <c r="A104" s="157"/>
      <c r="B104" s="157"/>
      <c r="C104" s="157"/>
      <c r="D104" s="3"/>
    </row>
    <row r="105" spans="1:4" s="1" customFormat="1" x14ac:dyDescent="0.2">
      <c r="A105" s="157"/>
      <c r="B105" s="157"/>
      <c r="C105" s="157"/>
      <c r="D105" s="3"/>
    </row>
    <row r="106" spans="1:4" s="1" customFormat="1" x14ac:dyDescent="0.2">
      <c r="A106" s="157"/>
      <c r="B106" s="157"/>
      <c r="C106" s="157"/>
      <c r="D106" s="3"/>
    </row>
    <row r="107" spans="1:4" s="1" customFormat="1" x14ac:dyDescent="0.2">
      <c r="A107" s="157"/>
      <c r="B107" s="157"/>
      <c r="C107" s="157"/>
      <c r="D107" s="3"/>
    </row>
    <row r="108" spans="1:4" s="1" customFormat="1" x14ac:dyDescent="0.2">
      <c r="A108" s="157"/>
      <c r="B108" s="157"/>
      <c r="C108" s="157"/>
      <c r="D108" s="3"/>
    </row>
    <row r="109" spans="1:4" s="1" customFormat="1" x14ac:dyDescent="0.2">
      <c r="A109" s="157"/>
      <c r="B109" s="157"/>
      <c r="C109" s="157"/>
      <c r="D109" s="3"/>
    </row>
    <row r="110" spans="1:4" s="1" customFormat="1" x14ac:dyDescent="0.2">
      <c r="A110" s="157"/>
      <c r="B110" s="157"/>
      <c r="C110" s="157"/>
      <c r="D110" s="3"/>
    </row>
    <row r="111" spans="1:4" s="1" customFormat="1" x14ac:dyDescent="0.2">
      <c r="A111" s="157"/>
      <c r="B111" s="157"/>
      <c r="C111" s="157"/>
      <c r="D111" s="3"/>
    </row>
    <row r="112" spans="1:4" s="1" customFormat="1" x14ac:dyDescent="0.2">
      <c r="A112" s="157"/>
      <c r="B112" s="157"/>
      <c r="C112" s="157"/>
      <c r="D112" s="3"/>
    </row>
    <row r="113" spans="1:4" s="1" customFormat="1" x14ac:dyDescent="0.2">
      <c r="A113" s="157"/>
      <c r="B113" s="157"/>
      <c r="C113" s="157"/>
      <c r="D113" s="3"/>
    </row>
    <row r="114" spans="1:4" s="1" customFormat="1" x14ac:dyDescent="0.2">
      <c r="A114" s="157"/>
      <c r="B114" s="157"/>
      <c r="C114" s="157"/>
      <c r="D114" s="3"/>
    </row>
    <row r="115" spans="1:4" s="1" customFormat="1" x14ac:dyDescent="0.2">
      <c r="A115" s="157"/>
      <c r="B115" s="157"/>
      <c r="C115" s="157"/>
      <c r="D115" s="3"/>
    </row>
    <row r="116" spans="1:4" s="1" customFormat="1" x14ac:dyDescent="0.2">
      <c r="A116" s="157"/>
      <c r="B116" s="157"/>
      <c r="C116" s="157"/>
      <c r="D116" s="3"/>
    </row>
    <row r="117" spans="1:4" s="1" customFormat="1" x14ac:dyDescent="0.2">
      <c r="A117" s="157"/>
      <c r="B117" s="157"/>
      <c r="C117" s="157"/>
      <c r="D117" s="3"/>
    </row>
    <row r="118" spans="1:4" s="1" customFormat="1" x14ac:dyDescent="0.2">
      <c r="A118" s="157"/>
      <c r="B118" s="157"/>
      <c r="C118" s="157"/>
      <c r="D118" s="3"/>
    </row>
    <row r="119" spans="1:4" s="1" customFormat="1" x14ac:dyDescent="0.2">
      <c r="A119" s="157"/>
      <c r="B119" s="157"/>
      <c r="C119" s="157"/>
      <c r="D119" s="3"/>
    </row>
    <row r="120" spans="1:4" s="1" customFormat="1" x14ac:dyDescent="0.2">
      <c r="A120" s="157"/>
      <c r="B120" s="157"/>
      <c r="C120" s="157"/>
      <c r="D120" s="3"/>
    </row>
    <row r="121" spans="1:4" s="1" customFormat="1" x14ac:dyDescent="0.2">
      <c r="A121" s="157"/>
      <c r="B121" s="157"/>
      <c r="C121" s="157"/>
      <c r="D121" s="3"/>
    </row>
    <row r="122" spans="1:4" s="1" customFormat="1" x14ac:dyDescent="0.2">
      <c r="A122" s="157"/>
      <c r="B122" s="157"/>
      <c r="C122" s="157"/>
      <c r="D122" s="3"/>
    </row>
    <row r="123" spans="1:4" s="1" customFormat="1" x14ac:dyDescent="0.2">
      <c r="A123" s="157"/>
      <c r="B123" s="157"/>
      <c r="C123" s="157"/>
      <c r="D123" s="3"/>
    </row>
    <row r="124" spans="1:4" s="1" customFormat="1" x14ac:dyDescent="0.2">
      <c r="A124" s="157"/>
      <c r="B124" s="157"/>
      <c r="C124" s="157"/>
      <c r="D124" s="3"/>
    </row>
    <row r="125" spans="1:4" s="1" customFormat="1" x14ac:dyDescent="0.2">
      <c r="A125" s="157"/>
      <c r="B125" s="157"/>
      <c r="C125" s="157"/>
      <c r="D125" s="3"/>
    </row>
    <row r="126" spans="1:4" s="1" customFormat="1" x14ac:dyDescent="0.2">
      <c r="A126" s="157"/>
      <c r="B126" s="157"/>
      <c r="C126" s="157"/>
      <c r="D126" s="3"/>
    </row>
    <row r="127" spans="1:4" s="1" customFormat="1" x14ac:dyDescent="0.2">
      <c r="A127" s="157"/>
      <c r="B127" s="157"/>
      <c r="C127" s="157"/>
      <c r="D127" s="3"/>
    </row>
    <row r="128" spans="1:4" s="1" customFormat="1" x14ac:dyDescent="0.2">
      <c r="A128" s="157"/>
      <c r="B128" s="157"/>
      <c r="C128" s="157"/>
      <c r="D128" s="3"/>
    </row>
    <row r="129" spans="1:4" s="1" customFormat="1" x14ac:dyDescent="0.2">
      <c r="A129" s="157"/>
      <c r="B129" s="157"/>
      <c r="C129" s="157"/>
      <c r="D129" s="3"/>
    </row>
    <row r="130" spans="1:4" s="1" customFormat="1" x14ac:dyDescent="0.2">
      <c r="A130" s="157"/>
      <c r="B130" s="157"/>
      <c r="C130" s="157"/>
      <c r="D130" s="3"/>
    </row>
    <row r="131" spans="1:4" s="1" customFormat="1" x14ac:dyDescent="0.2">
      <c r="A131" s="157"/>
      <c r="B131" s="157"/>
      <c r="C131" s="157"/>
      <c r="D131" s="3"/>
    </row>
    <row r="132" spans="1:4" s="1" customFormat="1" x14ac:dyDescent="0.2">
      <c r="A132" s="157"/>
      <c r="B132" s="157"/>
      <c r="C132" s="157"/>
      <c r="D132" s="3"/>
    </row>
    <row r="133" spans="1:4" s="1" customFormat="1" x14ac:dyDescent="0.2">
      <c r="A133" s="157"/>
      <c r="B133" s="157"/>
      <c r="C133" s="157"/>
      <c r="D133" s="3"/>
    </row>
    <row r="134" spans="1:4" s="1" customFormat="1" x14ac:dyDescent="0.2">
      <c r="A134" s="157"/>
      <c r="B134" s="157"/>
      <c r="C134" s="157"/>
      <c r="D134" s="3"/>
    </row>
    <row r="135" spans="1:4" s="1" customFormat="1" x14ac:dyDescent="0.2">
      <c r="A135" s="157"/>
      <c r="B135" s="157"/>
      <c r="C135" s="157"/>
      <c r="D135" s="3"/>
    </row>
    <row r="136" spans="1:4" s="1" customFormat="1" x14ac:dyDescent="0.2">
      <c r="A136" s="157"/>
      <c r="B136" s="157"/>
      <c r="C136" s="157"/>
      <c r="D136" s="3"/>
    </row>
    <row r="137" spans="1:4" s="1" customFormat="1" x14ac:dyDescent="0.2">
      <c r="A137" s="157"/>
      <c r="B137" s="157"/>
      <c r="C137" s="157"/>
      <c r="D137" s="3"/>
    </row>
    <row r="138" spans="1:4" s="1" customFormat="1" x14ac:dyDescent="0.2">
      <c r="A138" s="157"/>
      <c r="B138" s="157"/>
      <c r="C138" s="157"/>
      <c r="D138" s="3"/>
    </row>
    <row r="139" spans="1:4" s="1" customFormat="1" x14ac:dyDescent="0.2">
      <c r="A139" s="157"/>
      <c r="B139" s="157"/>
      <c r="C139" s="157"/>
      <c r="D139" s="3"/>
    </row>
    <row r="140" spans="1:4" s="1" customFormat="1" x14ac:dyDescent="0.2">
      <c r="A140" s="157"/>
      <c r="B140" s="157"/>
      <c r="C140" s="157"/>
      <c r="D140" s="3"/>
    </row>
    <row r="141" spans="1:4" s="1" customFormat="1" x14ac:dyDescent="0.2">
      <c r="A141" s="157"/>
      <c r="B141" s="157"/>
      <c r="C141" s="157"/>
      <c r="D141" s="3"/>
    </row>
    <row r="142" spans="1:4" s="1" customFormat="1" x14ac:dyDescent="0.2">
      <c r="A142" s="157"/>
      <c r="B142" s="157"/>
      <c r="C142" s="157"/>
      <c r="D142" s="3"/>
    </row>
    <row r="143" spans="1:4" s="1" customFormat="1" x14ac:dyDescent="0.2">
      <c r="A143" s="157"/>
      <c r="B143" s="157"/>
      <c r="C143" s="157"/>
      <c r="D143" s="3"/>
    </row>
    <row r="144" spans="1:4" s="1" customFormat="1" x14ac:dyDescent="0.2">
      <c r="A144" s="157"/>
      <c r="B144" s="157"/>
      <c r="C144" s="157"/>
      <c r="D144" s="3"/>
    </row>
    <row r="145" spans="1:4" s="1" customFormat="1" x14ac:dyDescent="0.2">
      <c r="A145" s="157"/>
      <c r="B145" s="157"/>
      <c r="C145" s="157"/>
      <c r="D145" s="3"/>
    </row>
    <row r="146" spans="1:4" s="1" customFormat="1" x14ac:dyDescent="0.2">
      <c r="A146" s="157"/>
      <c r="B146" s="157"/>
      <c r="C146" s="157"/>
      <c r="D146" s="3"/>
    </row>
    <row r="147" spans="1:4" s="1" customFormat="1" x14ac:dyDescent="0.2">
      <c r="A147" s="157"/>
      <c r="B147" s="157"/>
      <c r="C147" s="157"/>
      <c r="D147" s="3"/>
    </row>
    <row r="148" spans="1:4" s="1" customFormat="1" x14ac:dyDescent="0.2">
      <c r="A148" s="157"/>
      <c r="B148" s="157"/>
      <c r="C148" s="157"/>
      <c r="D148" s="3"/>
    </row>
    <row r="149" spans="1:4" s="1" customFormat="1" x14ac:dyDescent="0.2">
      <c r="A149" s="157"/>
      <c r="B149" s="157"/>
      <c r="C149" s="157"/>
      <c r="D149" s="3"/>
    </row>
    <row r="150" spans="1:4" s="1" customFormat="1" x14ac:dyDescent="0.2">
      <c r="A150" s="157"/>
      <c r="B150" s="157"/>
      <c r="C150" s="157"/>
      <c r="D150" s="3"/>
    </row>
    <row r="151" spans="1:4" s="1" customFormat="1" x14ac:dyDescent="0.2">
      <c r="A151" s="157"/>
      <c r="B151" s="157"/>
      <c r="C151" s="157"/>
      <c r="D151" s="3"/>
    </row>
    <row r="152" spans="1:4" s="1" customFormat="1" x14ac:dyDescent="0.2">
      <c r="A152" s="157"/>
      <c r="B152" s="157"/>
      <c r="C152" s="157"/>
      <c r="D152" s="3"/>
    </row>
    <row r="153" spans="1:4" s="1" customFormat="1" x14ac:dyDescent="0.2">
      <c r="A153" s="157"/>
      <c r="B153" s="157"/>
      <c r="C153" s="157"/>
      <c r="D153" s="3"/>
    </row>
    <row r="154" spans="1:4" s="1" customFormat="1" x14ac:dyDescent="0.2">
      <c r="A154" s="157"/>
      <c r="B154" s="157"/>
      <c r="C154" s="157"/>
      <c r="D154" s="3"/>
    </row>
    <row r="155" spans="1:4" s="1" customFormat="1" x14ac:dyDescent="0.2">
      <c r="A155" s="157"/>
      <c r="B155" s="157"/>
      <c r="C155" s="157"/>
      <c r="D155" s="3"/>
    </row>
    <row r="156" spans="1:4" s="1" customFormat="1" x14ac:dyDescent="0.2">
      <c r="A156" s="157"/>
      <c r="B156" s="157"/>
      <c r="C156" s="157"/>
      <c r="D156" s="3"/>
    </row>
    <row r="157" spans="1:4" s="1" customFormat="1" x14ac:dyDescent="0.2">
      <c r="A157" s="157"/>
      <c r="B157" s="157"/>
      <c r="C157" s="157"/>
      <c r="D157" s="3"/>
    </row>
    <row r="158" spans="1:4" s="1" customFormat="1" x14ac:dyDescent="0.2">
      <c r="A158" s="157"/>
      <c r="B158" s="157"/>
      <c r="C158" s="157"/>
      <c r="D158" s="3"/>
    </row>
    <row r="159" spans="1:4" s="1" customFormat="1" x14ac:dyDescent="0.2">
      <c r="A159" s="157"/>
      <c r="B159" s="157"/>
      <c r="C159" s="157"/>
      <c r="D159" s="3"/>
    </row>
    <row r="160" spans="1:4" s="1" customFormat="1" x14ac:dyDescent="0.2">
      <c r="A160" s="157"/>
      <c r="B160" s="157"/>
      <c r="C160" s="157"/>
      <c r="D160" s="3"/>
    </row>
    <row r="161" spans="1:4" s="1" customFormat="1" x14ac:dyDescent="0.2">
      <c r="A161" s="157"/>
      <c r="B161" s="157"/>
      <c r="C161" s="157"/>
      <c r="D161" s="3"/>
    </row>
    <row r="162" spans="1:4" s="1" customFormat="1" x14ac:dyDescent="0.2">
      <c r="A162" s="157"/>
      <c r="B162" s="157"/>
      <c r="C162" s="157"/>
      <c r="D162" s="3"/>
    </row>
    <row r="163" spans="1:4" s="1" customFormat="1" x14ac:dyDescent="0.2">
      <c r="A163" s="157"/>
      <c r="B163" s="157"/>
      <c r="C163" s="157"/>
      <c r="D163" s="3"/>
    </row>
    <row r="164" spans="1:4" s="1" customFormat="1" x14ac:dyDescent="0.2">
      <c r="A164" s="157"/>
      <c r="B164" s="157"/>
      <c r="C164" s="157"/>
      <c r="D164" s="3"/>
    </row>
    <row r="165" spans="1:4" s="1" customFormat="1" x14ac:dyDescent="0.2">
      <c r="A165" s="157"/>
      <c r="B165" s="157"/>
      <c r="C165" s="157"/>
      <c r="D165" s="3"/>
    </row>
    <row r="166" spans="1:4" s="1" customFormat="1" x14ac:dyDescent="0.2">
      <c r="A166" s="157"/>
      <c r="B166" s="157"/>
      <c r="C166" s="157"/>
      <c r="D166" s="3"/>
    </row>
    <row r="167" spans="1:4" s="1" customFormat="1" x14ac:dyDescent="0.2">
      <c r="A167" s="157"/>
      <c r="B167" s="157"/>
      <c r="C167" s="157"/>
      <c r="D167" s="3"/>
    </row>
    <row r="168" spans="1:4" s="1" customFormat="1" x14ac:dyDescent="0.2">
      <c r="A168" s="157"/>
      <c r="B168" s="157"/>
      <c r="C168" s="157"/>
      <c r="D168" s="3"/>
    </row>
    <row r="169" spans="1:4" s="1" customFormat="1" x14ac:dyDescent="0.2">
      <c r="A169" s="157"/>
      <c r="B169" s="157"/>
      <c r="C169" s="157"/>
      <c r="D169" s="3"/>
    </row>
    <row r="170" spans="1:4" s="1" customFormat="1" x14ac:dyDescent="0.2">
      <c r="A170" s="157"/>
      <c r="B170" s="157"/>
      <c r="C170" s="157"/>
      <c r="D170" s="3"/>
    </row>
    <row r="171" spans="1:4" s="1" customFormat="1" x14ac:dyDescent="0.2">
      <c r="A171" s="157"/>
      <c r="B171" s="157"/>
      <c r="C171" s="157"/>
      <c r="D171" s="3"/>
    </row>
    <row r="172" spans="1:4" s="1" customFormat="1" x14ac:dyDescent="0.2">
      <c r="A172" s="157"/>
      <c r="B172" s="157"/>
      <c r="C172" s="157"/>
      <c r="D172" s="3"/>
    </row>
    <row r="173" spans="1:4" s="1" customFormat="1" x14ac:dyDescent="0.2">
      <c r="A173" s="157"/>
      <c r="B173" s="157"/>
      <c r="C173" s="157"/>
      <c r="D173" s="3"/>
    </row>
    <row r="174" spans="1:4" s="1" customFormat="1" x14ac:dyDescent="0.2">
      <c r="A174" s="157"/>
      <c r="B174" s="157"/>
      <c r="C174" s="157"/>
      <c r="D174" s="3"/>
    </row>
    <row r="175" spans="1:4" s="1" customFormat="1" x14ac:dyDescent="0.2">
      <c r="A175" s="157"/>
      <c r="B175" s="157"/>
      <c r="C175" s="157"/>
      <c r="D175" s="3"/>
    </row>
    <row r="176" spans="1:4" s="1" customFormat="1" x14ac:dyDescent="0.2">
      <c r="A176" s="157"/>
      <c r="B176" s="157"/>
      <c r="C176" s="157"/>
      <c r="D176" s="3"/>
    </row>
    <row r="177" spans="1:4" s="1" customFormat="1" x14ac:dyDescent="0.2">
      <c r="A177" s="157"/>
      <c r="B177" s="157"/>
      <c r="C177" s="157"/>
      <c r="D177" s="3"/>
    </row>
    <row r="178" spans="1:4" s="1" customFormat="1" x14ac:dyDescent="0.2">
      <c r="A178" s="157"/>
      <c r="B178" s="157"/>
      <c r="C178" s="157"/>
      <c r="D178" s="3"/>
    </row>
    <row r="179" spans="1:4" s="1" customFormat="1" x14ac:dyDescent="0.2">
      <c r="A179" s="157"/>
      <c r="B179" s="157"/>
      <c r="C179" s="157"/>
      <c r="D179" s="3"/>
    </row>
    <row r="180" spans="1:4" s="1" customFormat="1" x14ac:dyDescent="0.2">
      <c r="A180" s="157"/>
      <c r="B180" s="157"/>
      <c r="C180" s="157"/>
      <c r="D180" s="3"/>
    </row>
    <row r="181" spans="1:4" s="1" customFormat="1" x14ac:dyDescent="0.2">
      <c r="A181" s="157"/>
      <c r="B181" s="157"/>
      <c r="C181" s="157"/>
      <c r="D181" s="3"/>
    </row>
    <row r="182" spans="1:4" s="1" customFormat="1" x14ac:dyDescent="0.2">
      <c r="A182" s="157"/>
      <c r="B182" s="157"/>
      <c r="C182" s="157"/>
      <c r="D182" s="3"/>
    </row>
    <row r="183" spans="1:4" s="1" customFormat="1" x14ac:dyDescent="0.2">
      <c r="A183" s="157"/>
      <c r="B183" s="157"/>
      <c r="C183" s="157"/>
      <c r="D183" s="3"/>
    </row>
    <row r="184" spans="1:4" s="1" customFormat="1" x14ac:dyDescent="0.2">
      <c r="A184" s="157"/>
      <c r="B184" s="157"/>
      <c r="C184" s="157"/>
      <c r="D184" s="3"/>
    </row>
    <row r="185" spans="1:4" s="1" customFormat="1" x14ac:dyDescent="0.2">
      <c r="A185" s="157"/>
      <c r="B185" s="157"/>
      <c r="C185" s="157"/>
      <c r="D185" s="3"/>
    </row>
    <row r="186" spans="1:4" s="1" customFormat="1" x14ac:dyDescent="0.2">
      <c r="A186" s="157"/>
      <c r="B186" s="157"/>
      <c r="C186" s="157"/>
      <c r="D186" s="3"/>
    </row>
    <row r="187" spans="1:4" s="1" customFormat="1" x14ac:dyDescent="0.2">
      <c r="A187" s="157"/>
      <c r="B187" s="157"/>
      <c r="C187" s="157"/>
      <c r="D187" s="3"/>
    </row>
    <row r="188" spans="1:4" s="1" customFormat="1" x14ac:dyDescent="0.2">
      <c r="A188" s="157"/>
      <c r="B188" s="157"/>
      <c r="C188" s="157"/>
      <c r="D188" s="3"/>
    </row>
    <row r="189" spans="1:4" s="1" customFormat="1" x14ac:dyDescent="0.2">
      <c r="A189" s="157"/>
      <c r="B189" s="157"/>
      <c r="C189" s="157"/>
      <c r="D189" s="3"/>
    </row>
    <row r="190" spans="1:4" s="1" customFormat="1" x14ac:dyDescent="0.2">
      <c r="A190" s="157"/>
      <c r="B190" s="157"/>
      <c r="C190" s="157"/>
      <c r="D190" s="3"/>
    </row>
    <row r="191" spans="1:4" s="1" customFormat="1" x14ac:dyDescent="0.2">
      <c r="A191" s="157"/>
      <c r="B191" s="157"/>
      <c r="C191" s="157"/>
      <c r="D191" s="3"/>
    </row>
    <row r="192" spans="1:4" s="1" customFormat="1" x14ac:dyDescent="0.2">
      <c r="A192" s="157"/>
      <c r="B192" s="157"/>
      <c r="C192" s="157"/>
      <c r="D192" s="3"/>
    </row>
    <row r="193" spans="1:4" s="1" customFormat="1" x14ac:dyDescent="0.2">
      <c r="A193" s="157"/>
      <c r="B193" s="157"/>
      <c r="C193" s="157"/>
      <c r="D193" s="3"/>
    </row>
    <row r="194" spans="1:4" s="1" customFormat="1" x14ac:dyDescent="0.2">
      <c r="A194" s="157"/>
      <c r="B194" s="157"/>
      <c r="C194" s="157"/>
      <c r="D194" s="3"/>
    </row>
    <row r="195" spans="1:4" s="1" customFormat="1" x14ac:dyDescent="0.2">
      <c r="A195" s="157"/>
      <c r="B195" s="157"/>
      <c r="C195" s="157"/>
      <c r="D195" s="3"/>
    </row>
    <row r="196" spans="1:4" s="1" customFormat="1" x14ac:dyDescent="0.2">
      <c r="A196" s="157"/>
      <c r="B196" s="157"/>
      <c r="C196" s="157"/>
      <c r="D196" s="3"/>
    </row>
    <row r="197" spans="1:4" s="1" customFormat="1" x14ac:dyDescent="0.2">
      <c r="A197" s="157"/>
      <c r="B197" s="157"/>
      <c r="C197" s="157"/>
      <c r="D197" s="3"/>
    </row>
    <row r="198" spans="1:4" s="1" customFormat="1" x14ac:dyDescent="0.2">
      <c r="A198" s="157"/>
      <c r="B198" s="157"/>
      <c r="C198" s="157"/>
      <c r="D198" s="3"/>
    </row>
    <row r="199" spans="1:4" s="1" customFormat="1" x14ac:dyDescent="0.2">
      <c r="A199" s="157"/>
      <c r="B199" s="157"/>
      <c r="C199" s="157"/>
      <c r="D199" s="3"/>
    </row>
    <row r="200" spans="1:4" s="1" customFormat="1" x14ac:dyDescent="0.2">
      <c r="A200" s="157"/>
      <c r="B200" s="157"/>
      <c r="C200" s="157"/>
      <c r="D200" s="3"/>
    </row>
    <row r="201" spans="1:4" s="1" customFormat="1" x14ac:dyDescent="0.2">
      <c r="A201" s="157"/>
      <c r="B201" s="157"/>
      <c r="C201" s="157"/>
      <c r="D201" s="3"/>
    </row>
    <row r="202" spans="1:4" s="1" customFormat="1" x14ac:dyDescent="0.2">
      <c r="A202" s="157"/>
      <c r="B202" s="157"/>
      <c r="C202" s="157"/>
      <c r="D202" s="3"/>
    </row>
    <row r="203" spans="1:4" s="1" customFormat="1" x14ac:dyDescent="0.2">
      <c r="A203" s="157"/>
      <c r="B203" s="157"/>
      <c r="C203" s="157"/>
      <c r="D203" s="3"/>
    </row>
    <row r="204" spans="1:4" s="1" customFormat="1" x14ac:dyDescent="0.2">
      <c r="A204" s="157"/>
      <c r="B204" s="157"/>
      <c r="C204" s="157"/>
      <c r="D204" s="3"/>
    </row>
    <row r="205" spans="1:4" s="1" customFormat="1" x14ac:dyDescent="0.2">
      <c r="A205" s="157"/>
      <c r="B205" s="157"/>
      <c r="C205" s="157"/>
      <c r="D205" s="3"/>
    </row>
    <row r="206" spans="1:4" s="1" customFormat="1" x14ac:dyDescent="0.2">
      <c r="A206" s="157"/>
      <c r="B206" s="157"/>
      <c r="C206" s="157"/>
      <c r="D206" s="3"/>
    </row>
    <row r="207" spans="1:4" s="1" customFormat="1" x14ac:dyDescent="0.2">
      <c r="A207" s="157"/>
      <c r="B207" s="157"/>
      <c r="C207" s="157"/>
      <c r="D207" s="3"/>
    </row>
    <row r="208" spans="1:4" s="1" customFormat="1" x14ac:dyDescent="0.2">
      <c r="A208" s="157"/>
      <c r="B208" s="157"/>
      <c r="C208" s="157"/>
      <c r="D208" s="3"/>
    </row>
    <row r="209" spans="1:4" s="1" customFormat="1" x14ac:dyDescent="0.2">
      <c r="A209" s="157"/>
      <c r="B209" s="157"/>
      <c r="C209" s="157"/>
      <c r="D209" s="3"/>
    </row>
    <row r="210" spans="1:4" s="1" customFormat="1" x14ac:dyDescent="0.2">
      <c r="A210" s="157"/>
      <c r="B210" s="157"/>
      <c r="C210" s="157"/>
      <c r="D210" s="3"/>
    </row>
    <row r="211" spans="1:4" s="1" customFormat="1" x14ac:dyDescent="0.2">
      <c r="A211" s="157"/>
      <c r="B211" s="157"/>
      <c r="C211" s="157"/>
      <c r="D211" s="3"/>
    </row>
    <row r="212" spans="1:4" s="1" customFormat="1" x14ac:dyDescent="0.2">
      <c r="A212" s="157"/>
      <c r="B212" s="157"/>
      <c r="C212" s="157"/>
      <c r="D212" s="3"/>
    </row>
    <row r="213" spans="1:4" s="1" customFormat="1" x14ac:dyDescent="0.2">
      <c r="A213" s="157"/>
      <c r="B213" s="157"/>
      <c r="C213" s="157"/>
      <c r="D213" s="3"/>
    </row>
    <row r="214" spans="1:4" s="1" customFormat="1" x14ac:dyDescent="0.2">
      <c r="A214" s="157"/>
      <c r="B214" s="157"/>
      <c r="C214" s="157"/>
      <c r="D214" s="3"/>
    </row>
  </sheetData>
  <mergeCells count="1">
    <mergeCell ref="A1:N1"/>
  </mergeCells>
  <phoneticPr fontId="0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4" orientation="landscape" useFirstPageNumber="1" horizontalDpi="4294967295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0"/>
  <sheetViews>
    <sheetView topLeftCell="A100" workbookViewId="0">
      <selection activeCell="E185" sqref="E185:E190"/>
    </sheetView>
  </sheetViews>
  <sheetFormatPr defaultRowHeight="12.75" x14ac:dyDescent="0.2"/>
  <cols>
    <col min="1" max="1" width="7.42578125" style="157" customWidth="1"/>
    <col min="2" max="2" width="48.28515625" style="1" customWidth="1"/>
    <col min="3" max="3" width="12.140625" style="2" customWidth="1"/>
    <col min="4" max="4" width="12.7109375" style="2" customWidth="1"/>
    <col min="5" max="5" width="8" style="2" customWidth="1"/>
    <col min="6" max="6" width="13.7109375" style="2" customWidth="1"/>
    <col min="7" max="7" width="8" style="2" customWidth="1"/>
    <col min="8" max="8" width="14.28515625" style="2" customWidth="1"/>
    <col min="9" max="9" width="8" style="2" customWidth="1"/>
    <col min="10" max="10" width="14.28515625" style="2" customWidth="1"/>
    <col min="11" max="11" width="8" style="2" customWidth="1"/>
    <col min="14" max="14" width="19.5703125" customWidth="1"/>
    <col min="15" max="15" width="17.85546875" customWidth="1"/>
    <col min="16" max="16" width="20" customWidth="1"/>
  </cols>
  <sheetData>
    <row r="1" spans="1:16" ht="30" customHeight="1" x14ac:dyDescent="0.2">
      <c r="A1" s="467" t="s">
        <v>190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6" ht="27.6" customHeight="1" x14ac:dyDescent="0.2">
      <c r="A2" s="152" t="s">
        <v>112</v>
      </c>
      <c r="B2" s="153" t="s">
        <v>113</v>
      </c>
      <c r="C2" s="390" t="s">
        <v>309</v>
      </c>
      <c r="D2" s="391" t="s">
        <v>310</v>
      </c>
      <c r="E2" s="391" t="s">
        <v>311</v>
      </c>
      <c r="F2" s="391" t="s">
        <v>312</v>
      </c>
      <c r="G2" s="391" t="s">
        <v>289</v>
      </c>
      <c r="H2" s="391" t="s">
        <v>313</v>
      </c>
      <c r="I2" s="391" t="s">
        <v>291</v>
      </c>
      <c r="J2" s="391" t="s">
        <v>314</v>
      </c>
      <c r="K2" s="391" t="s">
        <v>294</v>
      </c>
    </row>
    <row r="3" spans="1:16" ht="6" customHeight="1" x14ac:dyDescent="0.2">
      <c r="A3" s="155"/>
      <c r="B3" s="123"/>
      <c r="C3" s="124"/>
      <c r="D3" s="124"/>
      <c r="E3" s="124"/>
      <c r="F3" s="124"/>
      <c r="G3" s="124"/>
      <c r="H3" s="124"/>
      <c r="I3" s="124"/>
      <c r="J3" s="124"/>
      <c r="K3" s="124"/>
    </row>
    <row r="4" spans="1:16" ht="17.25" customHeight="1" x14ac:dyDescent="0.25">
      <c r="A4" s="156" t="s">
        <v>191</v>
      </c>
      <c r="B4" s="83" t="s">
        <v>114</v>
      </c>
      <c r="C4" s="84">
        <f>C5+C80+C93+C103+C193+C215</f>
        <v>3304982730.0500002</v>
      </c>
      <c r="D4" s="84">
        <f>D5+D80+D93+D103+D193+D215</f>
        <v>3595257358</v>
      </c>
      <c r="E4" s="73">
        <f>D4/C4*100</f>
        <v>108.78293932705689</v>
      </c>
      <c r="F4" s="84">
        <f>F5+F80+F93+F103+F193+F215</f>
        <v>4180962580</v>
      </c>
      <c r="G4" s="73">
        <f>F4/D4*100</f>
        <v>116.29105134008601</v>
      </c>
      <c r="H4" s="84">
        <f>H5+H80+H93+H103+H193+H215</f>
        <v>4414734250</v>
      </c>
      <c r="I4" s="73">
        <f>H4/F4*100</f>
        <v>105.59133609849243</v>
      </c>
      <c r="J4" s="84">
        <f>J5+J80+J93+J103+J193+J215</f>
        <v>4823049141</v>
      </c>
      <c r="K4" s="73">
        <f>J4/H4*100</f>
        <v>109.24891211741681</v>
      </c>
      <c r="N4" s="257">
        <f>F4</f>
        <v>4180962580</v>
      </c>
      <c r="O4" s="257">
        <f>H4</f>
        <v>4414734250</v>
      </c>
      <c r="P4" s="257">
        <f>J4</f>
        <v>4823049141</v>
      </c>
    </row>
    <row r="5" spans="1:16" s="82" customFormat="1" ht="20.25" customHeight="1" x14ac:dyDescent="0.2">
      <c r="A5" s="281">
        <v>100</v>
      </c>
      <c r="B5" s="282" t="s">
        <v>115</v>
      </c>
      <c r="C5" s="75">
        <f>C7+C52+C60+C68+C73</f>
        <v>208352602.31</v>
      </c>
      <c r="D5" s="75">
        <f>D7+D52+D60+D68+D73</f>
        <v>232019000</v>
      </c>
      <c r="E5" s="283">
        <f>D5/C5*100</f>
        <v>111.3588203015519</v>
      </c>
      <c r="F5" s="75">
        <f>F7+F52+F60+F68+F73</f>
        <v>259800000</v>
      </c>
      <c r="G5" s="283">
        <f t="shared" ref="G5:G68" si="0">F5/D5*100</f>
        <v>111.97358836991798</v>
      </c>
      <c r="H5" s="75">
        <f>H7+H52+H60+H68+H73</f>
        <v>255380000</v>
      </c>
      <c r="I5" s="283">
        <f t="shared" ref="I5:I68" si="1">H5/F5*100</f>
        <v>98.298691301000773</v>
      </c>
      <c r="J5" s="75">
        <f>J7+J52+J60+J68+J73</f>
        <v>261640000</v>
      </c>
      <c r="K5" s="283">
        <f t="shared" ref="K5:K68" si="2">J5/H5*100</f>
        <v>102.45124911895998</v>
      </c>
      <c r="N5" s="284"/>
      <c r="O5" s="284"/>
      <c r="P5" s="284"/>
    </row>
    <row r="6" spans="1:16" x14ac:dyDescent="0.2">
      <c r="C6" s="71"/>
      <c r="D6" s="71"/>
      <c r="E6" s="73"/>
      <c r="F6" s="71"/>
      <c r="G6" s="73"/>
      <c r="H6" s="71"/>
      <c r="I6" s="73"/>
      <c r="J6" s="71"/>
      <c r="K6" s="73"/>
      <c r="N6" s="257"/>
      <c r="O6" s="257"/>
      <c r="P6" s="257"/>
    </row>
    <row r="7" spans="1:16" x14ac:dyDescent="0.2">
      <c r="A7" s="158" t="s">
        <v>116</v>
      </c>
      <c r="B7" s="85" t="s">
        <v>117</v>
      </c>
      <c r="C7" s="71">
        <f t="shared" ref="C7" si="3">C8+C16+C42+C48</f>
        <v>192679828.06999999</v>
      </c>
      <c r="D7" s="71">
        <f t="shared" ref="D7:F7" si="4">D8+D16+D42+D48</f>
        <v>201869500</v>
      </c>
      <c r="E7" s="73">
        <f t="shared" ref="E7:E44" si="5">D7/C7*100</f>
        <v>104.76940010900438</v>
      </c>
      <c r="F7" s="71">
        <f t="shared" si="4"/>
        <v>209800000</v>
      </c>
      <c r="G7" s="73">
        <f t="shared" si="0"/>
        <v>103.92852808373728</v>
      </c>
      <c r="H7" s="71">
        <f t="shared" ref="H7" si="6">H8+H16+H42+H48</f>
        <v>211300000</v>
      </c>
      <c r="I7" s="73">
        <f t="shared" si="1"/>
        <v>100.71496663489037</v>
      </c>
      <c r="J7" s="71">
        <f t="shared" ref="J7" si="7">J8+J16+J42+J48</f>
        <v>215000000</v>
      </c>
      <c r="K7" s="73">
        <f t="shared" si="2"/>
        <v>101.75106483672502</v>
      </c>
    </row>
    <row r="8" spans="1:16" x14ac:dyDescent="0.2">
      <c r="A8" s="159">
        <v>31</v>
      </c>
      <c r="B8" s="85" t="s">
        <v>45</v>
      </c>
      <c r="C8" s="71">
        <f>C9+C11+C13</f>
        <v>98032541.890000001</v>
      </c>
      <c r="D8" s="71">
        <f>D9+D11+D13</f>
        <v>103361450</v>
      </c>
      <c r="E8" s="73">
        <f t="shared" si="5"/>
        <v>105.43585630573513</v>
      </c>
      <c r="F8" s="71">
        <f>F9+F11+F13</f>
        <v>104304400</v>
      </c>
      <c r="G8" s="73">
        <f t="shared" si="0"/>
        <v>100.91228402852322</v>
      </c>
      <c r="H8" s="71">
        <f>H9+H11+H13</f>
        <v>105688600</v>
      </c>
      <c r="I8" s="73">
        <f t="shared" si="1"/>
        <v>101.32707728533023</v>
      </c>
      <c r="J8" s="71">
        <f>J9+J11+J13</f>
        <v>107794500</v>
      </c>
      <c r="K8" s="73">
        <f t="shared" si="2"/>
        <v>101.99255170377883</v>
      </c>
    </row>
    <row r="9" spans="1:16" s="372" customFormat="1" x14ac:dyDescent="0.2">
      <c r="A9" s="370">
        <v>311</v>
      </c>
      <c r="B9" s="371" t="s">
        <v>213</v>
      </c>
      <c r="C9" s="353">
        <f>C10</f>
        <v>81675652.25</v>
      </c>
      <c r="D9" s="353">
        <f>D10</f>
        <v>85991700</v>
      </c>
      <c r="E9" s="74">
        <f t="shared" si="5"/>
        <v>105.28437500173131</v>
      </c>
      <c r="F9" s="353">
        <f>F10</f>
        <v>86800700</v>
      </c>
      <c r="G9" s="74">
        <f t="shared" si="0"/>
        <v>100.9407884714455</v>
      </c>
      <c r="H9" s="380">
        <f>H10</f>
        <v>87966800</v>
      </c>
      <c r="I9" s="347">
        <f t="shared" si="1"/>
        <v>101.34342234567232</v>
      </c>
      <c r="J9" s="380">
        <f>J10</f>
        <v>89750000</v>
      </c>
      <c r="K9" s="347">
        <f t="shared" si="2"/>
        <v>102.02712841662991</v>
      </c>
    </row>
    <row r="10" spans="1:16" hidden="1" x14ac:dyDescent="0.2">
      <c r="A10" s="160">
        <v>3111</v>
      </c>
      <c r="B10" s="86" t="s">
        <v>166</v>
      </c>
      <c r="C10" s="87">
        <f>'rashodi-opći dio'!F7</f>
        <v>81675652.25</v>
      </c>
      <c r="D10" s="87">
        <f>'rashodi-opći dio'!G7</f>
        <v>85991700</v>
      </c>
      <c r="E10" s="74">
        <f t="shared" si="5"/>
        <v>105.28437500173131</v>
      </c>
      <c r="F10" s="87">
        <f>'rashodi-opći dio'!I7</f>
        <v>86800700</v>
      </c>
      <c r="G10" s="73">
        <f t="shared" si="0"/>
        <v>100.9407884714455</v>
      </c>
      <c r="H10" s="380">
        <f>'rashodi-opći dio'!K7</f>
        <v>87966800</v>
      </c>
      <c r="I10" s="347">
        <f t="shared" si="1"/>
        <v>101.34342234567232</v>
      </c>
      <c r="J10" s="380">
        <f>'rashodi-opći dio'!M7</f>
        <v>89750000</v>
      </c>
      <c r="K10" s="347">
        <f t="shared" si="2"/>
        <v>102.02712841662991</v>
      </c>
    </row>
    <row r="11" spans="1:16" s="372" customFormat="1" x14ac:dyDescent="0.2">
      <c r="A11" s="373">
        <v>312</v>
      </c>
      <c r="B11" s="371" t="s">
        <v>46</v>
      </c>
      <c r="C11" s="95">
        <f>C12</f>
        <v>2308604</v>
      </c>
      <c r="D11" s="95">
        <f>D12</f>
        <v>2579150</v>
      </c>
      <c r="E11" s="74">
        <f t="shared" si="5"/>
        <v>111.7190302018016</v>
      </c>
      <c r="F11" s="95">
        <f>F12</f>
        <v>2574000</v>
      </c>
      <c r="G11" s="74">
        <f t="shared" si="0"/>
        <v>99.800321811449507</v>
      </c>
      <c r="H11" s="380">
        <f>H12</f>
        <v>2591500</v>
      </c>
      <c r="I11" s="347">
        <f t="shared" si="1"/>
        <v>100.67987567987569</v>
      </c>
      <c r="J11" s="380">
        <f>J12</f>
        <v>2607500</v>
      </c>
      <c r="K11" s="347">
        <f t="shared" si="2"/>
        <v>100.61740304842755</v>
      </c>
    </row>
    <row r="12" spans="1:16" hidden="1" x14ac:dyDescent="0.2">
      <c r="A12" s="160">
        <v>3121</v>
      </c>
      <c r="B12" s="86" t="s">
        <v>118</v>
      </c>
      <c r="C12" s="87">
        <f>'rashodi-opći dio'!F9</f>
        <v>2308604</v>
      </c>
      <c r="D12" s="87">
        <f>'rashodi-opći dio'!G9</f>
        <v>2579150</v>
      </c>
      <c r="E12" s="74">
        <f t="shared" si="5"/>
        <v>111.7190302018016</v>
      </c>
      <c r="F12" s="87">
        <f>'rashodi-opći dio'!I9</f>
        <v>2574000</v>
      </c>
      <c r="G12" s="73">
        <f t="shared" si="0"/>
        <v>99.800321811449507</v>
      </c>
      <c r="H12" s="380">
        <f>'rashodi-opći dio'!K9</f>
        <v>2591500</v>
      </c>
      <c r="I12" s="347">
        <f t="shared" si="1"/>
        <v>100.67987567987569</v>
      </c>
      <c r="J12" s="380">
        <f>'rashodi-opći dio'!M9</f>
        <v>2607500</v>
      </c>
      <c r="K12" s="347">
        <f t="shared" si="2"/>
        <v>100.61740304842755</v>
      </c>
    </row>
    <row r="13" spans="1:16" s="372" customFormat="1" x14ac:dyDescent="0.2">
      <c r="A13" s="373">
        <v>313</v>
      </c>
      <c r="B13" s="371" t="s">
        <v>217</v>
      </c>
      <c r="C13" s="95">
        <f t="shared" ref="C13" si="8">SUM(C14:C15)</f>
        <v>14048285.639999999</v>
      </c>
      <c r="D13" s="95">
        <f t="shared" ref="D13:F13" si="9">SUM(D14:D15)</f>
        <v>14790600</v>
      </c>
      <c r="E13" s="74">
        <f t="shared" si="5"/>
        <v>105.2840209760997</v>
      </c>
      <c r="F13" s="95">
        <f t="shared" si="9"/>
        <v>14929700</v>
      </c>
      <c r="G13" s="74">
        <f t="shared" si="0"/>
        <v>100.9404621854421</v>
      </c>
      <c r="H13" s="380">
        <f t="shared" ref="H13" si="10">SUM(H14:H15)</f>
        <v>15130300</v>
      </c>
      <c r="I13" s="347">
        <f t="shared" si="1"/>
        <v>101.34363048152342</v>
      </c>
      <c r="J13" s="380">
        <f t="shared" ref="J13" si="11">SUM(J14:J15)</f>
        <v>15437000</v>
      </c>
      <c r="K13" s="347">
        <f t="shared" si="2"/>
        <v>102.02705828701349</v>
      </c>
    </row>
    <row r="14" spans="1:16" hidden="1" x14ac:dyDescent="0.2">
      <c r="A14" s="160">
        <v>3132</v>
      </c>
      <c r="B14" s="86" t="s">
        <v>167</v>
      </c>
      <c r="C14" s="87">
        <f>'rashodi-opći dio'!F11</f>
        <v>12659784.789999999</v>
      </c>
      <c r="D14" s="87">
        <f>'rashodi-opći dio'!G11</f>
        <v>13328800</v>
      </c>
      <c r="E14" s="74">
        <f t="shared" si="5"/>
        <v>105.28457016527216</v>
      </c>
      <c r="F14" s="87">
        <f>'rashodi-opći dio'!I11</f>
        <v>13454100</v>
      </c>
      <c r="G14" s="73">
        <f t="shared" si="0"/>
        <v>100.94006962367206</v>
      </c>
      <c r="H14" s="87">
        <f>'rashodi-opći dio'!K11</f>
        <v>13634900</v>
      </c>
      <c r="I14" s="74">
        <f t="shared" si="1"/>
        <v>101.34382827539561</v>
      </c>
      <c r="J14" s="87">
        <f>'rashodi-opći dio'!M11</f>
        <v>13911250</v>
      </c>
      <c r="K14" s="74">
        <f t="shared" si="2"/>
        <v>102.02678420817168</v>
      </c>
    </row>
    <row r="15" spans="1:16" hidden="1" x14ac:dyDescent="0.2">
      <c r="A15" s="160">
        <v>3133</v>
      </c>
      <c r="B15" s="86" t="s">
        <v>119</v>
      </c>
      <c r="C15" s="87">
        <f>'rashodi-opći dio'!F12</f>
        <v>1388500.85</v>
      </c>
      <c r="D15" s="87">
        <f>'rashodi-opći dio'!G12</f>
        <v>1461800</v>
      </c>
      <c r="E15" s="74">
        <f t="shared" si="5"/>
        <v>105.27901369307769</v>
      </c>
      <c r="F15" s="87">
        <f>'rashodi-opći dio'!I12</f>
        <v>1475600</v>
      </c>
      <c r="G15" s="73">
        <f t="shared" si="0"/>
        <v>100.94404159255713</v>
      </c>
      <c r="H15" s="87">
        <f>'rashodi-opći dio'!K12</f>
        <v>1495400</v>
      </c>
      <c r="I15" s="74">
        <f t="shared" si="1"/>
        <v>101.341827053402</v>
      </c>
      <c r="J15" s="87">
        <f>'rashodi-opći dio'!M12</f>
        <v>1525750</v>
      </c>
      <c r="K15" s="74">
        <f t="shared" si="2"/>
        <v>102.02955730908118</v>
      </c>
    </row>
    <row r="16" spans="1:16" x14ac:dyDescent="0.2">
      <c r="A16" s="154">
        <v>32</v>
      </c>
      <c r="B16" s="175" t="s">
        <v>5</v>
      </c>
      <c r="C16" s="84">
        <f t="shared" ref="C16" si="12">C17+C21+C26+C35</f>
        <v>54927340.849999987</v>
      </c>
      <c r="D16" s="84">
        <f t="shared" ref="D16:F16" si="13">D17+D21+D26+D35</f>
        <v>52888050</v>
      </c>
      <c r="E16" s="73">
        <f t="shared" si="5"/>
        <v>96.287293689368568</v>
      </c>
      <c r="F16" s="84">
        <f t="shared" si="13"/>
        <v>63425600</v>
      </c>
      <c r="G16" s="73">
        <f t="shared" si="0"/>
        <v>119.92425510110508</v>
      </c>
      <c r="H16" s="84">
        <f t="shared" ref="H16" si="14">H17+H21+H26+H35</f>
        <v>64691400</v>
      </c>
      <c r="I16" s="73">
        <f t="shared" si="1"/>
        <v>101.99572412401301</v>
      </c>
      <c r="J16" s="84">
        <f t="shared" ref="J16" si="15">J17+J21+J26+J35</f>
        <v>66285500</v>
      </c>
      <c r="K16" s="73">
        <f t="shared" si="2"/>
        <v>102.46416061485762</v>
      </c>
    </row>
    <row r="17" spans="1:11" s="372" customFormat="1" x14ac:dyDescent="0.2">
      <c r="A17" s="373">
        <v>321</v>
      </c>
      <c r="B17" s="371" t="s">
        <v>8</v>
      </c>
      <c r="C17" s="95">
        <f t="shared" ref="C17" si="16">SUM(C18:C20)</f>
        <v>3245148.83</v>
      </c>
      <c r="D17" s="95">
        <f t="shared" ref="D17:F17" si="17">SUM(D18:D20)</f>
        <v>4352050</v>
      </c>
      <c r="E17" s="74">
        <f t="shared" si="5"/>
        <v>134.10941155509346</v>
      </c>
      <c r="F17" s="95">
        <f t="shared" si="17"/>
        <v>4797600</v>
      </c>
      <c r="G17" s="74">
        <f t="shared" si="0"/>
        <v>110.23770407049551</v>
      </c>
      <c r="H17" s="380">
        <f t="shared" ref="H17" si="18">SUM(H18:H20)</f>
        <v>4863400</v>
      </c>
      <c r="I17" s="347">
        <f t="shared" si="1"/>
        <v>101.37151909287978</v>
      </c>
      <c r="J17" s="380">
        <f t="shared" ref="J17" si="19">SUM(J18:J20)</f>
        <v>5027500</v>
      </c>
      <c r="K17" s="347">
        <f t="shared" si="2"/>
        <v>103.37418267055969</v>
      </c>
    </row>
    <row r="18" spans="1:11" hidden="1" x14ac:dyDescent="0.2">
      <c r="A18" s="160">
        <v>3211</v>
      </c>
      <c r="B18" s="88" t="s">
        <v>168</v>
      </c>
      <c r="C18" s="87">
        <f>'rashodi-opći dio'!F15</f>
        <v>816819.16</v>
      </c>
      <c r="D18" s="87">
        <f>'rashodi-opći dio'!G15</f>
        <v>825000</v>
      </c>
      <c r="E18" s="74">
        <f t="shared" si="5"/>
        <v>101.00154849452845</v>
      </c>
      <c r="F18" s="87">
        <f>'rashodi-opći dio'!I15</f>
        <v>1000000</v>
      </c>
      <c r="G18" s="73">
        <f t="shared" si="0"/>
        <v>121.21212121212122</v>
      </c>
      <c r="H18" s="380">
        <f>'rashodi-opći dio'!K15</f>
        <v>1020000</v>
      </c>
      <c r="I18" s="347">
        <f t="shared" si="1"/>
        <v>102</v>
      </c>
      <c r="J18" s="380">
        <f>'rashodi-opći dio'!M15</f>
        <v>1045000</v>
      </c>
      <c r="K18" s="347">
        <f t="shared" si="2"/>
        <v>102.45098039215685</v>
      </c>
    </row>
    <row r="19" spans="1:11" hidden="1" x14ac:dyDescent="0.2">
      <c r="A19" s="160">
        <v>3212</v>
      </c>
      <c r="B19" s="88" t="s">
        <v>169</v>
      </c>
      <c r="C19" s="87">
        <f>'rashodi-opći dio'!F16</f>
        <v>2042117.11</v>
      </c>
      <c r="D19" s="87">
        <f>'rashodi-opći dio'!G16</f>
        <v>3137050</v>
      </c>
      <c r="E19" s="74">
        <f t="shared" si="5"/>
        <v>153.61753665537819</v>
      </c>
      <c r="F19" s="87">
        <f>'rashodi-opći dio'!I16</f>
        <v>3205600</v>
      </c>
      <c r="G19" s="73">
        <f t="shared" si="0"/>
        <v>102.18517396917485</v>
      </c>
      <c r="H19" s="380">
        <f>'rashodi-opći dio'!K16</f>
        <v>3251400</v>
      </c>
      <c r="I19" s="347">
        <f t="shared" si="1"/>
        <v>101.42874968804591</v>
      </c>
      <c r="J19" s="380">
        <f>'rashodi-opći dio'!M16</f>
        <v>3305500</v>
      </c>
      <c r="K19" s="347">
        <f t="shared" si="2"/>
        <v>101.66389862828321</v>
      </c>
    </row>
    <row r="20" spans="1:11" hidden="1" x14ac:dyDescent="0.2">
      <c r="A20" s="161" t="s">
        <v>7</v>
      </c>
      <c r="B20" s="89" t="s">
        <v>170</v>
      </c>
      <c r="C20" s="87">
        <f>'rashodi-opći dio'!F17</f>
        <v>386212.56</v>
      </c>
      <c r="D20" s="87">
        <f>'rashodi-opći dio'!G17</f>
        <v>390000</v>
      </c>
      <c r="E20" s="74">
        <f t="shared" si="5"/>
        <v>100.98066204786298</v>
      </c>
      <c r="F20" s="87">
        <f>'rashodi-opći dio'!I17</f>
        <v>592000</v>
      </c>
      <c r="G20" s="73">
        <f t="shared" si="0"/>
        <v>151.7948717948718</v>
      </c>
      <c r="H20" s="380">
        <f>'rashodi-opći dio'!K17</f>
        <v>592000</v>
      </c>
      <c r="I20" s="347">
        <f t="shared" si="1"/>
        <v>100</v>
      </c>
      <c r="J20" s="380">
        <f>'rashodi-opći dio'!M17</f>
        <v>677000</v>
      </c>
      <c r="K20" s="347">
        <f t="shared" si="2"/>
        <v>114.35810810810811</v>
      </c>
    </row>
    <row r="21" spans="1:11" s="372" customFormat="1" x14ac:dyDescent="0.2">
      <c r="A21" s="373">
        <v>322</v>
      </c>
      <c r="B21" s="371" t="s">
        <v>47</v>
      </c>
      <c r="C21" s="95">
        <f t="shared" ref="C21" si="20">SUM(C22:C25)</f>
        <v>13464871.079999998</v>
      </c>
      <c r="D21" s="95">
        <f t="shared" ref="D21:F21" si="21">SUM(D22:D25)</f>
        <v>13577500</v>
      </c>
      <c r="E21" s="74">
        <f t="shared" si="5"/>
        <v>100.836464896922</v>
      </c>
      <c r="F21" s="95">
        <f t="shared" si="21"/>
        <v>14786000</v>
      </c>
      <c r="G21" s="74">
        <f t="shared" si="0"/>
        <v>108.9007549254281</v>
      </c>
      <c r="H21" s="380">
        <f t="shared" ref="H21" si="22">SUM(H22:H25)</f>
        <v>14816000</v>
      </c>
      <c r="I21" s="347">
        <f t="shared" si="1"/>
        <v>100.20289463005545</v>
      </c>
      <c r="J21" s="380">
        <f t="shared" ref="J21" si="23">SUM(J22:J25)</f>
        <v>15454000</v>
      </c>
      <c r="K21" s="347">
        <f t="shared" si="2"/>
        <v>104.3061555075594</v>
      </c>
    </row>
    <row r="22" spans="1:11" hidden="1" x14ac:dyDescent="0.2">
      <c r="A22" s="161">
        <v>3221</v>
      </c>
      <c r="B22" s="86" t="s">
        <v>120</v>
      </c>
      <c r="C22" s="87">
        <f>'rashodi-opći dio'!F19</f>
        <v>1261418.92</v>
      </c>
      <c r="D22" s="87">
        <f>'rashodi-opći dio'!G19</f>
        <v>1275000</v>
      </c>
      <c r="E22" s="73">
        <f t="shared" si="5"/>
        <v>101.07665104626781</v>
      </c>
      <c r="F22" s="87">
        <f>'rashodi-opći dio'!I19</f>
        <v>1620000</v>
      </c>
      <c r="G22" s="73">
        <f t="shared" si="0"/>
        <v>127.05882352941175</v>
      </c>
      <c r="H22" s="380">
        <f>'rashodi-opći dio'!K19</f>
        <v>1620000</v>
      </c>
      <c r="I22" s="381">
        <f t="shared" si="1"/>
        <v>100</v>
      </c>
      <c r="J22" s="380">
        <f>'rashodi-opći dio'!M19</f>
        <v>1620000</v>
      </c>
      <c r="K22" s="381">
        <f t="shared" si="2"/>
        <v>100</v>
      </c>
    </row>
    <row r="23" spans="1:11" hidden="1" x14ac:dyDescent="0.2">
      <c r="A23" s="161">
        <v>3223</v>
      </c>
      <c r="B23" s="86" t="s">
        <v>171</v>
      </c>
      <c r="C23" s="87">
        <f>'rashodi-opći dio'!F20</f>
        <v>11972483.119999999</v>
      </c>
      <c r="D23" s="87">
        <f>'rashodi-opći dio'!G20</f>
        <v>11942500</v>
      </c>
      <c r="E23" s="73">
        <f t="shared" si="5"/>
        <v>99.749566404066073</v>
      </c>
      <c r="F23" s="87">
        <f>'rashodi-opći dio'!I20</f>
        <v>12686000</v>
      </c>
      <c r="G23" s="73">
        <f t="shared" si="0"/>
        <v>106.22566464308143</v>
      </c>
      <c r="H23" s="380">
        <f>'rashodi-opći dio'!K20</f>
        <v>12716000</v>
      </c>
      <c r="I23" s="381">
        <f t="shared" si="1"/>
        <v>100.23648116033424</v>
      </c>
      <c r="J23" s="380">
        <f>'rashodi-opći dio'!M20</f>
        <v>13354000</v>
      </c>
      <c r="K23" s="381">
        <f t="shared" si="2"/>
        <v>105.01730103806229</v>
      </c>
    </row>
    <row r="24" spans="1:11" hidden="1" x14ac:dyDescent="0.2">
      <c r="A24" s="161" t="s">
        <v>9</v>
      </c>
      <c r="B24" s="176" t="s">
        <v>218</v>
      </c>
      <c r="C24" s="87">
        <f>'rashodi-opći dio'!F21</f>
        <v>214546</v>
      </c>
      <c r="D24" s="87">
        <f>'rashodi-opći dio'!G21</f>
        <v>210000</v>
      </c>
      <c r="E24" s="73">
        <f t="shared" si="5"/>
        <v>97.881107081931148</v>
      </c>
      <c r="F24" s="87">
        <f>'rashodi-opći dio'!I21</f>
        <v>230000</v>
      </c>
      <c r="G24" s="73">
        <f t="shared" si="0"/>
        <v>109.52380952380953</v>
      </c>
      <c r="H24" s="380">
        <f>'rashodi-opći dio'!K21</f>
        <v>230000</v>
      </c>
      <c r="I24" s="381">
        <f t="shared" si="1"/>
        <v>100</v>
      </c>
      <c r="J24" s="380">
        <f>'rashodi-opći dio'!M21</f>
        <v>230000</v>
      </c>
      <c r="K24" s="381">
        <f t="shared" si="2"/>
        <v>100</v>
      </c>
    </row>
    <row r="25" spans="1:11" hidden="1" x14ac:dyDescent="0.2">
      <c r="A25" s="161">
        <v>3227</v>
      </c>
      <c r="B25" s="87" t="s">
        <v>219</v>
      </c>
      <c r="C25" s="87">
        <f>'rashodi-opći dio'!F22</f>
        <v>16423.04</v>
      </c>
      <c r="D25" s="87">
        <f>'rashodi-opći dio'!G22</f>
        <v>150000</v>
      </c>
      <c r="E25" s="73">
        <f t="shared" si="5"/>
        <v>913.35099957133389</v>
      </c>
      <c r="F25" s="87">
        <f>'rashodi-opći dio'!I22</f>
        <v>250000</v>
      </c>
      <c r="G25" s="73">
        <f t="shared" si="0"/>
        <v>166.66666666666669</v>
      </c>
      <c r="H25" s="380">
        <f>'rashodi-opći dio'!K22</f>
        <v>250000</v>
      </c>
      <c r="I25" s="381">
        <f t="shared" si="1"/>
        <v>100</v>
      </c>
      <c r="J25" s="380">
        <f>'rashodi-opći dio'!M22</f>
        <v>250000</v>
      </c>
      <c r="K25" s="381">
        <f t="shared" si="2"/>
        <v>100</v>
      </c>
    </row>
    <row r="26" spans="1:11" s="372" customFormat="1" x14ac:dyDescent="0.2">
      <c r="A26" s="373">
        <v>323</v>
      </c>
      <c r="B26" s="371" t="s">
        <v>10</v>
      </c>
      <c r="C26" s="95">
        <f t="shared" ref="C26" si="24">SUM(C27:C34)</f>
        <v>28192395.929999989</v>
      </c>
      <c r="D26" s="95">
        <f t="shared" ref="D26:F26" si="25">SUM(D27:D34)</f>
        <v>31806500</v>
      </c>
      <c r="E26" s="74">
        <f t="shared" si="5"/>
        <v>112.81942861108227</v>
      </c>
      <c r="F26" s="95">
        <f t="shared" si="25"/>
        <v>40246000</v>
      </c>
      <c r="G26" s="74">
        <f t="shared" si="0"/>
        <v>126.53388458333987</v>
      </c>
      <c r="H26" s="380">
        <f t="shared" ref="H26" si="26">SUM(H27:H34)</f>
        <v>41416000</v>
      </c>
      <c r="I26" s="347">
        <f t="shared" si="1"/>
        <v>102.90712120459176</v>
      </c>
      <c r="J26" s="380">
        <f t="shared" ref="J26" si="27">SUM(J27:J34)</f>
        <v>42196000</v>
      </c>
      <c r="K26" s="347">
        <f t="shared" si="2"/>
        <v>101.88333011396563</v>
      </c>
    </row>
    <row r="27" spans="1:11" hidden="1" x14ac:dyDescent="0.2">
      <c r="A27" s="162">
        <v>3231</v>
      </c>
      <c r="B27" s="86" t="s">
        <v>172</v>
      </c>
      <c r="C27" s="87">
        <f>'rashodi-opći dio'!F24</f>
        <v>4398184.96</v>
      </c>
      <c r="D27" s="87">
        <f>'rashodi-opći dio'!G24</f>
        <v>4702000</v>
      </c>
      <c r="E27" s="74">
        <f t="shared" si="5"/>
        <v>106.90773677694536</v>
      </c>
      <c r="F27" s="87">
        <f>'rashodi-opći dio'!I24</f>
        <v>5022000</v>
      </c>
      <c r="G27" s="73">
        <f t="shared" si="0"/>
        <v>106.80561463207145</v>
      </c>
      <c r="H27" s="380">
        <f>'rashodi-opći dio'!K24</f>
        <v>5192000</v>
      </c>
      <c r="I27" s="347">
        <f t="shared" si="1"/>
        <v>103.38510553564318</v>
      </c>
      <c r="J27" s="380">
        <f>'rashodi-opći dio'!M24</f>
        <v>5362000</v>
      </c>
      <c r="K27" s="347">
        <f t="shared" si="2"/>
        <v>103.27426810477658</v>
      </c>
    </row>
    <row r="28" spans="1:11" hidden="1" x14ac:dyDescent="0.2">
      <c r="A28" s="162">
        <v>3232</v>
      </c>
      <c r="B28" s="90" t="s">
        <v>11</v>
      </c>
      <c r="C28" s="87">
        <f>'rashodi-opći dio'!F25-'rashodi-opći dio'!F26-'rashodi-opći dio'!F28-'rashodi-opći dio'!F29</f>
        <v>9894833.6199999899</v>
      </c>
      <c r="D28" s="87">
        <f>'rashodi-opći dio'!G25-'rashodi-opći dio'!G26-'rashodi-opći dio'!G28-'rashodi-opći dio'!G29</f>
        <v>12266000</v>
      </c>
      <c r="E28" s="74">
        <f t="shared" si="5"/>
        <v>123.96368115990629</v>
      </c>
      <c r="F28" s="87">
        <f>'rashodi-opći dio'!I25-'rashodi-opći dio'!I26-'rashodi-opći dio'!I28-'rashodi-opći dio'!I29</f>
        <v>14710000</v>
      </c>
      <c r="G28" s="73">
        <f t="shared" si="0"/>
        <v>119.9249959236915</v>
      </c>
      <c r="H28" s="380">
        <f>'rashodi-opći dio'!K25-'rashodi-opći dio'!K26-'rashodi-opći dio'!K28-'rashodi-opći dio'!K29</f>
        <v>15660000</v>
      </c>
      <c r="I28" s="347">
        <f t="shared" si="1"/>
        <v>106.45819170632222</v>
      </c>
      <c r="J28" s="380">
        <f>'rashodi-opći dio'!M25-'rashodi-opći dio'!M26-'rashodi-opći dio'!M28-'rashodi-opći dio'!M29</f>
        <v>16210000</v>
      </c>
      <c r="K28" s="347">
        <f t="shared" si="2"/>
        <v>103.51213282247764</v>
      </c>
    </row>
    <row r="29" spans="1:11" hidden="1" x14ac:dyDescent="0.2">
      <c r="A29" s="162">
        <v>3233</v>
      </c>
      <c r="B29" s="88" t="s">
        <v>173</v>
      </c>
      <c r="C29" s="87">
        <f>'rashodi-opći dio'!F31</f>
        <v>1085081.6100000001</v>
      </c>
      <c r="D29" s="87">
        <f>'rashodi-opći dio'!G31</f>
        <v>1395000</v>
      </c>
      <c r="E29" s="74">
        <f t="shared" si="5"/>
        <v>128.56175859436044</v>
      </c>
      <c r="F29" s="87">
        <f>'rashodi-opći dio'!I31</f>
        <v>1495000</v>
      </c>
      <c r="G29" s="73">
        <f t="shared" si="0"/>
        <v>107.16845878136201</v>
      </c>
      <c r="H29" s="380">
        <f>'rashodi-opći dio'!K31</f>
        <v>1495000</v>
      </c>
      <c r="I29" s="347">
        <f t="shared" si="1"/>
        <v>100</v>
      </c>
      <c r="J29" s="380">
        <f>'rashodi-opći dio'!M31</f>
        <v>1495000</v>
      </c>
      <c r="K29" s="347">
        <f t="shared" si="2"/>
        <v>100</v>
      </c>
    </row>
    <row r="30" spans="1:11" hidden="1" x14ac:dyDescent="0.2">
      <c r="A30" s="162">
        <v>3234</v>
      </c>
      <c r="B30" s="88" t="s">
        <v>121</v>
      </c>
      <c r="C30" s="87">
        <f>'rashodi-opći dio'!F32</f>
        <v>6461823.0999999996</v>
      </c>
      <c r="D30" s="87">
        <f>'rashodi-opći dio'!G32</f>
        <v>6269500</v>
      </c>
      <c r="E30" s="74">
        <f t="shared" si="5"/>
        <v>97.023702180890723</v>
      </c>
      <c r="F30" s="87">
        <f>'rashodi-opći dio'!I32</f>
        <v>6535000</v>
      </c>
      <c r="G30" s="73">
        <f t="shared" si="0"/>
        <v>104.23478746311507</v>
      </c>
      <c r="H30" s="380">
        <f>'rashodi-opći dio'!K32</f>
        <v>6535000</v>
      </c>
      <c r="I30" s="347">
        <f t="shared" si="1"/>
        <v>100</v>
      </c>
      <c r="J30" s="380">
        <f>'rashodi-opći dio'!M32</f>
        <v>6535000</v>
      </c>
      <c r="K30" s="347">
        <f t="shared" si="2"/>
        <v>100</v>
      </c>
    </row>
    <row r="31" spans="1:11" hidden="1" x14ac:dyDescent="0.2">
      <c r="A31" s="162">
        <v>3235</v>
      </c>
      <c r="B31" s="88" t="s">
        <v>122</v>
      </c>
      <c r="C31" s="87">
        <f>'rashodi-opći dio'!F33</f>
        <v>2856069.95</v>
      </c>
      <c r="D31" s="87">
        <f>'rashodi-opći dio'!G33</f>
        <v>3048000</v>
      </c>
      <c r="E31" s="74">
        <f t="shared" si="5"/>
        <v>106.7200752558599</v>
      </c>
      <c r="F31" s="87">
        <f>'rashodi-opći dio'!I33</f>
        <v>6260000</v>
      </c>
      <c r="G31" s="73">
        <f t="shared" si="0"/>
        <v>205.38057742782155</v>
      </c>
      <c r="H31" s="380">
        <f>'rashodi-opći dio'!K33</f>
        <v>6260000</v>
      </c>
      <c r="I31" s="347">
        <f t="shared" si="1"/>
        <v>100</v>
      </c>
      <c r="J31" s="380">
        <f>'rashodi-opći dio'!M33</f>
        <v>6270000</v>
      </c>
      <c r="K31" s="347">
        <f t="shared" si="2"/>
        <v>100.15974440894568</v>
      </c>
    </row>
    <row r="32" spans="1:11" hidden="1" x14ac:dyDescent="0.2">
      <c r="A32" s="162">
        <v>3236</v>
      </c>
      <c r="B32" s="88" t="s">
        <v>174</v>
      </c>
      <c r="C32" s="87">
        <f>'rashodi-opći dio'!F34</f>
        <v>717573.77</v>
      </c>
      <c r="D32" s="87">
        <f>'rashodi-opći dio'!G34</f>
        <v>1000000</v>
      </c>
      <c r="E32" s="74">
        <f t="shared" si="5"/>
        <v>139.35849410995053</v>
      </c>
      <c r="F32" s="87">
        <f>'rashodi-opći dio'!I34</f>
        <v>1100000</v>
      </c>
      <c r="G32" s="73">
        <f t="shared" si="0"/>
        <v>110.00000000000001</v>
      </c>
      <c r="H32" s="380">
        <f>'rashodi-opći dio'!K34</f>
        <v>1100000</v>
      </c>
      <c r="I32" s="347">
        <f t="shared" si="1"/>
        <v>100</v>
      </c>
      <c r="J32" s="380">
        <f>'rashodi-opći dio'!M34</f>
        <v>1100000</v>
      </c>
      <c r="K32" s="347">
        <f t="shared" si="2"/>
        <v>100</v>
      </c>
    </row>
    <row r="33" spans="1:11" hidden="1" x14ac:dyDescent="0.2">
      <c r="A33" s="162">
        <v>3237</v>
      </c>
      <c r="B33" s="90" t="s">
        <v>175</v>
      </c>
      <c r="C33" s="87">
        <f>'rashodi-opći dio'!F35-'rashodi-opći dio'!F36</f>
        <v>1431576.8299999996</v>
      </c>
      <c r="D33" s="87">
        <f>'rashodi-opći dio'!G35-'rashodi-opći dio'!G36</f>
        <v>1550000</v>
      </c>
      <c r="E33" s="74">
        <f t="shared" si="5"/>
        <v>108.272218962918</v>
      </c>
      <c r="F33" s="87">
        <f>'rashodi-opći dio'!I35-'rashodi-opći dio'!I36</f>
        <v>2800000</v>
      </c>
      <c r="G33" s="73">
        <f t="shared" si="0"/>
        <v>180.64516129032256</v>
      </c>
      <c r="H33" s="380">
        <f>'rashodi-opći dio'!K35-'rashodi-opći dio'!K36</f>
        <v>2850000</v>
      </c>
      <c r="I33" s="347">
        <f t="shared" si="1"/>
        <v>101.78571428571428</v>
      </c>
      <c r="J33" s="380">
        <f>'rashodi-opći dio'!M35-'rashodi-opći dio'!M36</f>
        <v>2850000</v>
      </c>
      <c r="K33" s="347">
        <f t="shared" si="2"/>
        <v>100</v>
      </c>
    </row>
    <row r="34" spans="1:11" hidden="1" x14ac:dyDescent="0.2">
      <c r="A34" s="162">
        <v>3239</v>
      </c>
      <c r="B34" s="90" t="s">
        <v>176</v>
      </c>
      <c r="C34" s="87">
        <f>'rashodi-opći dio'!F40</f>
        <v>1347252.09</v>
      </c>
      <c r="D34" s="87">
        <f>'rashodi-opći dio'!G40</f>
        <v>1576000</v>
      </c>
      <c r="E34" s="74">
        <f t="shared" si="5"/>
        <v>116.97884988992668</v>
      </c>
      <c r="F34" s="87">
        <f>'rashodi-opći dio'!I40</f>
        <v>2324000</v>
      </c>
      <c r="G34" s="73">
        <f t="shared" si="0"/>
        <v>147.46192893401016</v>
      </c>
      <c r="H34" s="380">
        <f>'rashodi-opći dio'!K40</f>
        <v>2324000</v>
      </c>
      <c r="I34" s="347">
        <f t="shared" si="1"/>
        <v>100</v>
      </c>
      <c r="J34" s="380">
        <f>'rashodi-opći dio'!M40</f>
        <v>2374000</v>
      </c>
      <c r="K34" s="347">
        <f t="shared" si="2"/>
        <v>102.15146299483648</v>
      </c>
    </row>
    <row r="35" spans="1:11" s="372" customFormat="1" x14ac:dyDescent="0.2">
      <c r="A35" s="373">
        <v>329</v>
      </c>
      <c r="B35" s="371" t="s">
        <v>49</v>
      </c>
      <c r="C35" s="95">
        <f t="shared" ref="C35" si="28">SUM(C36:C41)</f>
        <v>10024925.01</v>
      </c>
      <c r="D35" s="95">
        <f t="shared" ref="D35:F35" si="29">SUM(D36:D41)</f>
        <v>3152000</v>
      </c>
      <c r="E35" s="74">
        <f t="shared" si="5"/>
        <v>31.441631701542278</v>
      </c>
      <c r="F35" s="95">
        <f t="shared" si="29"/>
        <v>3596000</v>
      </c>
      <c r="G35" s="74">
        <f t="shared" si="0"/>
        <v>114.08629441624365</v>
      </c>
      <c r="H35" s="380">
        <f t="shared" ref="H35" si="30">SUM(H36:H41)</f>
        <v>3596000</v>
      </c>
      <c r="I35" s="347">
        <f t="shared" si="1"/>
        <v>100</v>
      </c>
      <c r="J35" s="380">
        <f t="shared" ref="J35" si="31">SUM(J36:J41)</f>
        <v>3608000</v>
      </c>
      <c r="K35" s="347">
        <f t="shared" si="2"/>
        <v>100.3337041156841</v>
      </c>
    </row>
    <row r="36" spans="1:11" hidden="1" x14ac:dyDescent="0.2">
      <c r="A36" s="162">
        <v>3291</v>
      </c>
      <c r="B36" s="91" t="s">
        <v>177</v>
      </c>
      <c r="C36" s="87">
        <f>'rashodi-opći dio'!F42</f>
        <v>344872.22</v>
      </c>
      <c r="D36" s="87">
        <f>'rashodi-opći dio'!G42</f>
        <v>360000</v>
      </c>
      <c r="E36" s="74">
        <f t="shared" si="5"/>
        <v>104.38648842171168</v>
      </c>
      <c r="F36" s="87">
        <f>'rashodi-opći dio'!I42</f>
        <v>360000</v>
      </c>
      <c r="G36" s="73">
        <f t="shared" si="0"/>
        <v>100</v>
      </c>
      <c r="H36" s="87">
        <f>'rashodi-opći dio'!K42</f>
        <v>360000</v>
      </c>
      <c r="I36" s="74">
        <f t="shared" si="1"/>
        <v>100</v>
      </c>
      <c r="J36" s="87">
        <f>'rashodi-opći dio'!M42</f>
        <v>360000</v>
      </c>
      <c r="K36" s="74">
        <f t="shared" si="2"/>
        <v>100</v>
      </c>
    </row>
    <row r="37" spans="1:11" hidden="1" x14ac:dyDescent="0.2">
      <c r="A37" s="162">
        <v>3292</v>
      </c>
      <c r="B37" s="91" t="s">
        <v>178</v>
      </c>
      <c r="C37" s="87">
        <f>'rashodi-opći dio'!F43</f>
        <v>515488.9</v>
      </c>
      <c r="D37" s="87">
        <f>'rashodi-opći dio'!G43</f>
        <v>690000</v>
      </c>
      <c r="E37" s="74">
        <f t="shared" si="5"/>
        <v>133.85351265565561</v>
      </c>
      <c r="F37" s="87">
        <f>'rashodi-opći dio'!I43</f>
        <v>1140000</v>
      </c>
      <c r="G37" s="73">
        <f t="shared" si="0"/>
        <v>165.21739130434781</v>
      </c>
      <c r="H37" s="87">
        <f>'rashodi-opći dio'!K43</f>
        <v>1140000</v>
      </c>
      <c r="I37" s="74">
        <f t="shared" si="1"/>
        <v>100</v>
      </c>
      <c r="J37" s="87">
        <f>'rashodi-opći dio'!M43</f>
        <v>1140000</v>
      </c>
      <c r="K37" s="74">
        <f t="shared" si="2"/>
        <v>100</v>
      </c>
    </row>
    <row r="38" spans="1:11" hidden="1" x14ac:dyDescent="0.2">
      <c r="A38" s="162">
        <v>3293</v>
      </c>
      <c r="B38" s="91" t="s">
        <v>179</v>
      </c>
      <c r="C38" s="87">
        <f>'rashodi-opći dio'!F44</f>
        <v>141059.23000000001</v>
      </c>
      <c r="D38" s="87">
        <f>'rashodi-opći dio'!G44</f>
        <v>175000</v>
      </c>
      <c r="E38" s="74">
        <f t="shared" si="5"/>
        <v>124.06136060717188</v>
      </c>
      <c r="F38" s="87">
        <f>'rashodi-opći dio'!I44</f>
        <v>175000</v>
      </c>
      <c r="G38" s="73">
        <f t="shared" si="0"/>
        <v>100</v>
      </c>
      <c r="H38" s="87">
        <f>'rashodi-opći dio'!K44</f>
        <v>175000</v>
      </c>
      <c r="I38" s="74">
        <f t="shared" si="1"/>
        <v>100</v>
      </c>
      <c r="J38" s="87">
        <f>'rashodi-opći dio'!M44</f>
        <v>175000</v>
      </c>
      <c r="K38" s="74">
        <f t="shared" si="2"/>
        <v>100</v>
      </c>
    </row>
    <row r="39" spans="1:11" hidden="1" x14ac:dyDescent="0.2">
      <c r="A39" s="162">
        <v>3294</v>
      </c>
      <c r="B39" s="91" t="s">
        <v>123</v>
      </c>
      <c r="C39" s="87">
        <f>'rashodi-opći dio'!F45</f>
        <v>135207.81</v>
      </c>
      <c r="D39" s="87">
        <f>'rashodi-opći dio'!G45</f>
        <v>173000</v>
      </c>
      <c r="E39" s="74">
        <f t="shared" si="5"/>
        <v>127.95118861846812</v>
      </c>
      <c r="F39" s="87">
        <f>'rashodi-opći dio'!I45</f>
        <v>213000</v>
      </c>
      <c r="G39" s="73">
        <f t="shared" si="0"/>
        <v>123.121387283237</v>
      </c>
      <c r="H39" s="87">
        <f>'rashodi-opći dio'!K45</f>
        <v>213000</v>
      </c>
      <c r="I39" s="74">
        <f t="shared" si="1"/>
        <v>100</v>
      </c>
      <c r="J39" s="87">
        <f>'rashodi-opći dio'!M45</f>
        <v>213000</v>
      </c>
      <c r="K39" s="74">
        <f t="shared" si="2"/>
        <v>100</v>
      </c>
    </row>
    <row r="40" spans="1:11" hidden="1" x14ac:dyDescent="0.2">
      <c r="A40" s="162">
        <v>3295</v>
      </c>
      <c r="B40" s="60" t="s">
        <v>199</v>
      </c>
      <c r="C40" s="87">
        <f>'rashodi-opći dio'!F46</f>
        <v>303333.21000000002</v>
      </c>
      <c r="D40" s="87">
        <f>'rashodi-opći dio'!G46</f>
        <v>376000</v>
      </c>
      <c r="E40" s="74">
        <f t="shared" si="5"/>
        <v>123.95609435577461</v>
      </c>
      <c r="F40" s="87">
        <f>'rashodi-opći dio'!I46</f>
        <v>433000</v>
      </c>
      <c r="G40" s="73">
        <f t="shared" si="0"/>
        <v>115.15957446808511</v>
      </c>
      <c r="H40" s="87">
        <f>'rashodi-opći dio'!K46</f>
        <v>433000</v>
      </c>
      <c r="I40" s="74">
        <f t="shared" si="1"/>
        <v>100</v>
      </c>
      <c r="J40" s="87">
        <f>'rashodi-opći dio'!M46</f>
        <v>435000</v>
      </c>
      <c r="K40" s="74">
        <f t="shared" si="2"/>
        <v>100.46189376443418</v>
      </c>
    </row>
    <row r="41" spans="1:11" hidden="1" x14ac:dyDescent="0.2">
      <c r="A41" s="162">
        <v>3299</v>
      </c>
      <c r="B41" s="86" t="s">
        <v>124</v>
      </c>
      <c r="C41" s="87">
        <f>'rashodi-opći dio'!F47</f>
        <v>8584963.6400000006</v>
      </c>
      <c r="D41" s="87">
        <f>'rashodi-opći dio'!G47</f>
        <v>1378000</v>
      </c>
      <c r="E41" s="74">
        <f t="shared" si="5"/>
        <v>16.051320166103814</v>
      </c>
      <c r="F41" s="87">
        <f>'rashodi-opći dio'!I47</f>
        <v>1275000</v>
      </c>
      <c r="G41" s="73">
        <f t="shared" si="0"/>
        <v>92.525399129172712</v>
      </c>
      <c r="H41" s="87">
        <f>'rashodi-opći dio'!K47</f>
        <v>1275000</v>
      </c>
      <c r="I41" s="74">
        <f t="shared" si="1"/>
        <v>100</v>
      </c>
      <c r="J41" s="87">
        <f>'rashodi-opći dio'!M47</f>
        <v>1285000</v>
      </c>
      <c r="K41" s="74">
        <f t="shared" si="2"/>
        <v>100.78431372549019</v>
      </c>
    </row>
    <row r="42" spans="1:11" x14ac:dyDescent="0.2">
      <c r="A42" s="154">
        <v>34</v>
      </c>
      <c r="B42" s="85" t="s">
        <v>220</v>
      </c>
      <c r="C42" s="84">
        <f t="shared" ref="C42:J42" si="32">C43</f>
        <v>32183748.68</v>
      </c>
      <c r="D42" s="84">
        <f t="shared" si="32"/>
        <v>37820000</v>
      </c>
      <c r="E42" s="73">
        <f t="shared" si="5"/>
        <v>117.51272474825952</v>
      </c>
      <c r="F42" s="84">
        <f t="shared" si="32"/>
        <v>33970000</v>
      </c>
      <c r="G42" s="73">
        <f t="shared" si="0"/>
        <v>89.820200951877311</v>
      </c>
      <c r="H42" s="84">
        <f t="shared" si="32"/>
        <v>32820000</v>
      </c>
      <c r="I42" s="73">
        <f t="shared" si="1"/>
        <v>96.614659994112458</v>
      </c>
      <c r="J42" s="84">
        <f t="shared" si="32"/>
        <v>32820000</v>
      </c>
      <c r="K42" s="73">
        <f t="shared" si="2"/>
        <v>100</v>
      </c>
    </row>
    <row r="43" spans="1:11" s="372" customFormat="1" x14ac:dyDescent="0.2">
      <c r="A43" s="373">
        <v>343</v>
      </c>
      <c r="B43" s="371" t="s">
        <v>58</v>
      </c>
      <c r="C43" s="72">
        <f t="shared" ref="C43" si="33">SUM(C44:C47)</f>
        <v>32183748.68</v>
      </c>
      <c r="D43" s="72">
        <f t="shared" ref="D43:F43" si="34">SUM(D44:D47)</f>
        <v>37820000</v>
      </c>
      <c r="E43" s="74">
        <f t="shared" si="5"/>
        <v>117.51272474825952</v>
      </c>
      <c r="F43" s="72">
        <f t="shared" si="34"/>
        <v>33970000</v>
      </c>
      <c r="G43" s="74">
        <f t="shared" si="0"/>
        <v>89.820200951877311</v>
      </c>
      <c r="H43" s="368">
        <f t="shared" ref="H43" si="35">SUM(H44:H47)</f>
        <v>32820000</v>
      </c>
      <c r="I43" s="347">
        <f t="shared" si="1"/>
        <v>96.614659994112458</v>
      </c>
      <c r="J43" s="368">
        <f t="shared" ref="J43" si="36">SUM(J44:J47)</f>
        <v>32820000</v>
      </c>
      <c r="K43" s="347">
        <f t="shared" si="2"/>
        <v>100</v>
      </c>
    </row>
    <row r="44" spans="1:11" hidden="1" x14ac:dyDescent="0.2">
      <c r="A44" s="163">
        <v>3431</v>
      </c>
      <c r="B44" s="92" t="s">
        <v>180</v>
      </c>
      <c r="C44" s="87">
        <f>'rashodi-opći dio'!F55</f>
        <v>309024.15999999997</v>
      </c>
      <c r="D44" s="87">
        <f>'rashodi-opći dio'!G55</f>
        <v>320000</v>
      </c>
      <c r="E44" s="74">
        <f t="shared" si="5"/>
        <v>103.55177407488141</v>
      </c>
      <c r="F44" s="87">
        <f>'rashodi-opći dio'!I55</f>
        <v>320000</v>
      </c>
      <c r="G44" s="73">
        <f t="shared" si="0"/>
        <v>100</v>
      </c>
      <c r="H44" s="87">
        <f>'rashodi-opći dio'!K55</f>
        <v>320000</v>
      </c>
      <c r="I44" s="74">
        <f t="shared" si="1"/>
        <v>100</v>
      </c>
      <c r="J44" s="87">
        <f>'rashodi-opći dio'!M55</f>
        <v>320000</v>
      </c>
      <c r="K44" s="74">
        <f t="shared" si="2"/>
        <v>100</v>
      </c>
    </row>
    <row r="45" spans="1:11" hidden="1" x14ac:dyDescent="0.2">
      <c r="A45" s="163">
        <v>3432</v>
      </c>
      <c r="B45" s="92" t="s">
        <v>181</v>
      </c>
      <c r="C45" s="87">
        <f>'rashodi-opći dio'!F56</f>
        <v>9822394.5199999996</v>
      </c>
      <c r="D45" s="87">
        <f>'rashodi-opći dio'!G56</f>
        <v>2500000</v>
      </c>
      <c r="E45" s="74"/>
      <c r="F45" s="87">
        <f>'rashodi-opći dio'!I56</f>
        <v>0</v>
      </c>
      <c r="G45" s="73">
        <f t="shared" si="0"/>
        <v>0</v>
      </c>
      <c r="H45" s="87">
        <f>'rashodi-opći dio'!K56</f>
        <v>0</v>
      </c>
      <c r="I45" s="74" t="s">
        <v>297</v>
      </c>
      <c r="J45" s="87">
        <f>'rashodi-opći dio'!M56</f>
        <v>0</v>
      </c>
      <c r="K45" s="74" t="s">
        <v>297</v>
      </c>
    </row>
    <row r="46" spans="1:11" hidden="1" x14ac:dyDescent="0.2">
      <c r="A46" s="163">
        <v>3433</v>
      </c>
      <c r="B46" s="92" t="s">
        <v>182</v>
      </c>
      <c r="C46" s="87">
        <f>'rashodi-opći dio'!F57</f>
        <v>3018253.68</v>
      </c>
      <c r="D46" s="87">
        <f>'rashodi-opći dio'!G57</f>
        <v>5000000</v>
      </c>
      <c r="E46" s="74">
        <f>D46/C46*100</f>
        <v>165.65870632848859</v>
      </c>
      <c r="F46" s="87">
        <f>'rashodi-opći dio'!I57</f>
        <v>5500000</v>
      </c>
      <c r="G46" s="73">
        <f t="shared" si="0"/>
        <v>110.00000000000001</v>
      </c>
      <c r="H46" s="87">
        <f>'rashodi-opći dio'!K57</f>
        <v>5500000</v>
      </c>
      <c r="I46" s="74">
        <f t="shared" si="1"/>
        <v>100</v>
      </c>
      <c r="J46" s="87">
        <f>'rashodi-opći dio'!M57</f>
        <v>5500000</v>
      </c>
      <c r="K46" s="74">
        <f t="shared" si="2"/>
        <v>100</v>
      </c>
    </row>
    <row r="47" spans="1:11" hidden="1" x14ac:dyDescent="0.2">
      <c r="A47" s="163">
        <v>3434</v>
      </c>
      <c r="B47" s="92" t="s">
        <v>183</v>
      </c>
      <c r="C47" s="87">
        <f>'rashodi-opći dio'!F58</f>
        <v>19034076.32</v>
      </c>
      <c r="D47" s="87">
        <f>'rashodi-opći dio'!G58</f>
        <v>30000000</v>
      </c>
      <c r="E47" s="74">
        <f>D47/C47*100</f>
        <v>157.61206110368272</v>
      </c>
      <c r="F47" s="87">
        <f>'rashodi-opći dio'!I58</f>
        <v>28150000</v>
      </c>
      <c r="G47" s="73">
        <f t="shared" si="0"/>
        <v>93.833333333333329</v>
      </c>
      <c r="H47" s="87">
        <f>'rashodi-opći dio'!K58</f>
        <v>27000000</v>
      </c>
      <c r="I47" s="74">
        <f t="shared" si="1"/>
        <v>95.914742451154538</v>
      </c>
      <c r="J47" s="87">
        <f>'rashodi-opći dio'!M58</f>
        <v>27000000</v>
      </c>
      <c r="K47" s="74">
        <f t="shared" si="2"/>
        <v>100</v>
      </c>
    </row>
    <row r="48" spans="1:11" x14ac:dyDescent="0.2">
      <c r="A48" s="154">
        <v>38</v>
      </c>
      <c r="B48" s="85" t="s">
        <v>221</v>
      </c>
      <c r="C48" s="84">
        <f t="shared" ref="C48:J49" si="37">C49</f>
        <v>7536196.6500000004</v>
      </c>
      <c r="D48" s="84">
        <f t="shared" si="37"/>
        <v>7800000</v>
      </c>
      <c r="E48" s="73">
        <f>D48/C48*100</f>
        <v>103.5004838946181</v>
      </c>
      <c r="F48" s="84">
        <f t="shared" si="37"/>
        <v>8100000</v>
      </c>
      <c r="G48" s="73">
        <f t="shared" si="0"/>
        <v>103.84615384615385</v>
      </c>
      <c r="H48" s="84">
        <f t="shared" si="37"/>
        <v>8100000</v>
      </c>
      <c r="I48" s="73">
        <f t="shared" si="1"/>
        <v>100</v>
      </c>
      <c r="J48" s="84">
        <f t="shared" si="37"/>
        <v>8100000</v>
      </c>
      <c r="K48" s="73">
        <f t="shared" si="2"/>
        <v>100</v>
      </c>
    </row>
    <row r="49" spans="1:11" s="372" customFormat="1" x14ac:dyDescent="0.2">
      <c r="A49" s="373">
        <v>383</v>
      </c>
      <c r="B49" s="374" t="s">
        <v>222</v>
      </c>
      <c r="C49" s="95">
        <f t="shared" si="37"/>
        <v>7536196.6500000004</v>
      </c>
      <c r="D49" s="95">
        <f t="shared" si="37"/>
        <v>7800000</v>
      </c>
      <c r="E49" s="74">
        <f>D49/C49*100</f>
        <v>103.5004838946181</v>
      </c>
      <c r="F49" s="95">
        <f t="shared" si="37"/>
        <v>8100000</v>
      </c>
      <c r="G49" s="74">
        <f t="shared" si="0"/>
        <v>103.84615384615385</v>
      </c>
      <c r="H49" s="380">
        <f t="shared" si="37"/>
        <v>8100000</v>
      </c>
      <c r="I49" s="347">
        <f t="shared" si="1"/>
        <v>100</v>
      </c>
      <c r="J49" s="380">
        <f t="shared" si="37"/>
        <v>8100000</v>
      </c>
      <c r="K49" s="347">
        <f t="shared" si="2"/>
        <v>100</v>
      </c>
    </row>
    <row r="50" spans="1:11" hidden="1" x14ac:dyDescent="0.2">
      <c r="A50" s="160">
        <v>3831</v>
      </c>
      <c r="B50" s="88" t="s">
        <v>125</v>
      </c>
      <c r="C50" s="87">
        <f>'rashodi-opći dio'!F65</f>
        <v>7536196.6500000004</v>
      </c>
      <c r="D50" s="87">
        <f>'rashodi-opći dio'!G65</f>
        <v>7800000</v>
      </c>
      <c r="E50" s="74">
        <f>D50/C50*100</f>
        <v>103.5004838946181</v>
      </c>
      <c r="F50" s="87">
        <f>'rashodi-opći dio'!I65</f>
        <v>8100000</v>
      </c>
      <c r="G50" s="73">
        <f t="shared" si="0"/>
        <v>103.84615384615385</v>
      </c>
      <c r="H50" s="87">
        <f>'rashodi-opći dio'!K65</f>
        <v>8100000</v>
      </c>
      <c r="I50" s="74">
        <f t="shared" si="1"/>
        <v>100</v>
      </c>
      <c r="J50" s="87">
        <f>'rashodi-opći dio'!M65</f>
        <v>8100000</v>
      </c>
      <c r="K50" s="74">
        <f t="shared" si="2"/>
        <v>100</v>
      </c>
    </row>
    <row r="51" spans="1:11" x14ac:dyDescent="0.2">
      <c r="A51" s="154"/>
      <c r="B51" s="85"/>
      <c r="C51" s="57"/>
      <c r="D51" s="57"/>
      <c r="E51" s="73"/>
      <c r="F51" s="57"/>
      <c r="G51" s="73"/>
      <c r="H51" s="57"/>
      <c r="I51" s="73"/>
      <c r="J51" s="57"/>
      <c r="K51" s="73"/>
    </row>
    <row r="52" spans="1:11" x14ac:dyDescent="0.2">
      <c r="A52" s="164" t="s">
        <v>126</v>
      </c>
      <c r="B52" s="93" t="s">
        <v>127</v>
      </c>
      <c r="C52" s="71">
        <f t="shared" ref="C52:J53" si="38">C53</f>
        <v>5015002.3599999994</v>
      </c>
      <c r="D52" s="71">
        <f t="shared" si="38"/>
        <v>6719500</v>
      </c>
      <c r="E52" s="73">
        <f t="shared" ref="E52:E66" si="39">D52/C52*100</f>
        <v>133.98797283915934</v>
      </c>
      <c r="F52" s="71">
        <f t="shared" si="38"/>
        <v>11080000</v>
      </c>
      <c r="G52" s="73">
        <f t="shared" si="0"/>
        <v>164.8932212218171</v>
      </c>
      <c r="H52" s="71">
        <f t="shared" si="38"/>
        <v>15080000</v>
      </c>
      <c r="I52" s="73">
        <f t="shared" si="1"/>
        <v>136.10108303249098</v>
      </c>
      <c r="J52" s="71">
        <f t="shared" si="38"/>
        <v>19010000</v>
      </c>
      <c r="K52" s="73">
        <f t="shared" si="2"/>
        <v>126.06100795755968</v>
      </c>
    </row>
    <row r="53" spans="1:11" x14ac:dyDescent="0.2">
      <c r="A53" s="177">
        <v>42</v>
      </c>
      <c r="B53" s="175" t="s">
        <v>15</v>
      </c>
      <c r="C53" s="71">
        <f t="shared" si="38"/>
        <v>5015002.3599999994</v>
      </c>
      <c r="D53" s="71">
        <f t="shared" si="38"/>
        <v>6719500</v>
      </c>
      <c r="E53" s="73">
        <f t="shared" si="39"/>
        <v>133.98797283915934</v>
      </c>
      <c r="F53" s="71">
        <f t="shared" si="38"/>
        <v>11080000</v>
      </c>
      <c r="G53" s="73">
        <f t="shared" si="0"/>
        <v>164.8932212218171</v>
      </c>
      <c r="H53" s="71">
        <f t="shared" si="38"/>
        <v>15080000</v>
      </c>
      <c r="I53" s="73">
        <f t="shared" si="1"/>
        <v>136.10108303249098</v>
      </c>
      <c r="J53" s="71">
        <f t="shared" si="38"/>
        <v>19010000</v>
      </c>
      <c r="K53" s="73">
        <f t="shared" si="2"/>
        <v>126.06100795755968</v>
      </c>
    </row>
    <row r="54" spans="1:11" s="372" customFormat="1" x14ac:dyDescent="0.2">
      <c r="A54" s="375">
        <v>422</v>
      </c>
      <c r="B54" s="374" t="s">
        <v>23</v>
      </c>
      <c r="C54" s="353">
        <f>SUM(C55:C59)</f>
        <v>5015002.3599999994</v>
      </c>
      <c r="D54" s="353">
        <f>SUM(D55:D59)</f>
        <v>6719500</v>
      </c>
      <c r="E54" s="74">
        <f t="shared" si="39"/>
        <v>133.98797283915934</v>
      </c>
      <c r="F54" s="353">
        <f>SUM(F55:F59)</f>
        <v>11080000</v>
      </c>
      <c r="G54" s="74">
        <f t="shared" si="0"/>
        <v>164.8932212218171</v>
      </c>
      <c r="H54" s="380">
        <f>SUM(H55:H59)</f>
        <v>15080000</v>
      </c>
      <c r="I54" s="347">
        <f t="shared" si="1"/>
        <v>136.10108303249098</v>
      </c>
      <c r="J54" s="380">
        <f>SUM(J55:J59)</f>
        <v>19010000</v>
      </c>
      <c r="K54" s="347">
        <f t="shared" si="2"/>
        <v>126.06100795755968</v>
      </c>
    </row>
    <row r="55" spans="1:11" hidden="1" x14ac:dyDescent="0.2">
      <c r="A55" s="107" t="s">
        <v>21</v>
      </c>
      <c r="B55" s="94" t="s">
        <v>184</v>
      </c>
      <c r="C55" s="87">
        <f>'rashodi-opći dio'!F81</f>
        <v>1480349</v>
      </c>
      <c r="D55" s="87">
        <f>'rashodi-opći dio'!G81</f>
        <v>2400000</v>
      </c>
      <c r="E55" s="74">
        <f t="shared" si="39"/>
        <v>162.12393158640293</v>
      </c>
      <c r="F55" s="87">
        <f>'rashodi-opći dio'!I81</f>
        <v>3970000</v>
      </c>
      <c r="G55" s="73">
        <f t="shared" si="0"/>
        <v>165.41666666666666</v>
      </c>
      <c r="H55" s="87">
        <f>'rashodi-opći dio'!K81</f>
        <v>2470000</v>
      </c>
      <c r="I55" s="74">
        <f t="shared" si="1"/>
        <v>62.216624685138541</v>
      </c>
      <c r="J55" s="87">
        <f>'rashodi-opći dio'!M81</f>
        <v>2440000</v>
      </c>
      <c r="K55" s="74">
        <f t="shared" si="2"/>
        <v>98.785425101214571</v>
      </c>
    </row>
    <row r="56" spans="1:11" hidden="1" x14ac:dyDescent="0.2">
      <c r="A56" s="161" t="s">
        <v>22</v>
      </c>
      <c r="B56" s="90" t="s">
        <v>185</v>
      </c>
      <c r="C56" s="87">
        <f>'rashodi-opći dio'!F82</f>
        <v>56999</v>
      </c>
      <c r="D56" s="87">
        <f>'rashodi-opći dio'!G82</f>
        <v>50000</v>
      </c>
      <c r="E56" s="74">
        <f t="shared" si="39"/>
        <v>87.720837207670314</v>
      </c>
      <c r="F56" s="87">
        <f>'rashodi-opći dio'!I82</f>
        <v>50000</v>
      </c>
      <c r="G56" s="73">
        <f t="shared" si="0"/>
        <v>100</v>
      </c>
      <c r="H56" s="87">
        <f>'rashodi-opći dio'!K82</f>
        <v>50000</v>
      </c>
      <c r="I56" s="74">
        <f t="shared" si="1"/>
        <v>100</v>
      </c>
      <c r="J56" s="87">
        <f>'rashodi-opći dio'!M82</f>
        <v>50000</v>
      </c>
      <c r="K56" s="74">
        <f t="shared" si="2"/>
        <v>100</v>
      </c>
    </row>
    <row r="57" spans="1:11" hidden="1" x14ac:dyDescent="0.2">
      <c r="A57" s="160">
        <v>4223</v>
      </c>
      <c r="B57" s="88" t="s">
        <v>186</v>
      </c>
      <c r="C57" s="87">
        <f>'rashodi-opći dio'!F83</f>
        <v>87847</v>
      </c>
      <c r="D57" s="87">
        <f>'rashodi-opći dio'!G83</f>
        <v>250000</v>
      </c>
      <c r="E57" s="74">
        <f t="shared" si="39"/>
        <v>284.58570013773948</v>
      </c>
      <c r="F57" s="87">
        <f>'rashodi-opći dio'!I83</f>
        <v>300000</v>
      </c>
      <c r="G57" s="73">
        <f t="shared" si="0"/>
        <v>120</v>
      </c>
      <c r="H57" s="87">
        <f>'rashodi-opći dio'!K83</f>
        <v>300000</v>
      </c>
      <c r="I57" s="74">
        <f t="shared" si="1"/>
        <v>100</v>
      </c>
      <c r="J57" s="87">
        <f>'rashodi-opći dio'!M83</f>
        <v>300000</v>
      </c>
      <c r="K57" s="74">
        <f t="shared" si="2"/>
        <v>100</v>
      </c>
    </row>
    <row r="58" spans="1:11" hidden="1" x14ac:dyDescent="0.2">
      <c r="A58" s="161" t="s">
        <v>24</v>
      </c>
      <c r="B58" s="94" t="s">
        <v>187</v>
      </c>
      <c r="C58" s="87">
        <f>'rashodi-opći dio'!F84</f>
        <v>3389807.36</v>
      </c>
      <c r="D58" s="87">
        <f>'rashodi-opći dio'!G84</f>
        <v>4019500</v>
      </c>
      <c r="E58" s="74">
        <f t="shared" si="39"/>
        <v>118.57605973219671</v>
      </c>
      <c r="F58" s="87">
        <f>'rashodi-opći dio'!I84</f>
        <v>6760000</v>
      </c>
      <c r="G58" s="73">
        <f t="shared" si="0"/>
        <v>168.18012190570965</v>
      </c>
      <c r="H58" s="87">
        <f>'rashodi-opći dio'!K84</f>
        <v>12260000</v>
      </c>
      <c r="I58" s="74">
        <f t="shared" si="1"/>
        <v>181.36094674556213</v>
      </c>
      <c r="J58" s="87">
        <f>'rashodi-opći dio'!M84</f>
        <v>16220000</v>
      </c>
      <c r="K58" s="74">
        <f t="shared" si="2"/>
        <v>132.30016313213704</v>
      </c>
    </row>
    <row r="59" spans="1:11" ht="12.75" hidden="1" customHeight="1" x14ac:dyDescent="0.2">
      <c r="A59" s="186">
        <v>4227</v>
      </c>
      <c r="B59" s="187" t="s">
        <v>244</v>
      </c>
      <c r="C59" s="185">
        <f>'rashodi-opći dio'!F85</f>
        <v>0</v>
      </c>
      <c r="D59" s="185">
        <f>'rashodi-opći dio'!G85</f>
        <v>0</v>
      </c>
      <c r="E59" s="74" t="e">
        <f t="shared" si="39"/>
        <v>#DIV/0!</v>
      </c>
      <c r="F59" s="185">
        <f>'rashodi-opći dio'!I85</f>
        <v>0</v>
      </c>
      <c r="G59" s="73" t="e">
        <f t="shared" si="0"/>
        <v>#DIV/0!</v>
      </c>
      <c r="H59" s="185">
        <f>'rashodi-opći dio'!K85</f>
        <v>0</v>
      </c>
      <c r="I59" s="74" t="e">
        <f t="shared" si="1"/>
        <v>#DIV/0!</v>
      </c>
      <c r="J59" s="185">
        <f>'rashodi-opći dio'!M85</f>
        <v>0</v>
      </c>
      <c r="K59" s="74" t="e">
        <f t="shared" si="2"/>
        <v>#DIV/0!</v>
      </c>
    </row>
    <row r="60" spans="1:11" x14ac:dyDescent="0.2">
      <c r="A60" s="164" t="s">
        <v>128</v>
      </c>
      <c r="B60" s="93" t="s">
        <v>129</v>
      </c>
      <c r="C60" s="71">
        <f t="shared" ref="C60" si="40">C61+C64</f>
        <v>8259215</v>
      </c>
      <c r="D60" s="71">
        <f t="shared" ref="D60:F60" si="41">D61+D64</f>
        <v>7750000</v>
      </c>
      <c r="E60" s="73">
        <f t="shared" si="39"/>
        <v>93.834583553037419</v>
      </c>
      <c r="F60" s="71">
        <f t="shared" si="41"/>
        <v>17350000</v>
      </c>
      <c r="G60" s="73">
        <f t="shared" si="0"/>
        <v>223.87096774193549</v>
      </c>
      <c r="H60" s="71">
        <f t="shared" ref="H60" si="42">H61+H64</f>
        <v>13200000</v>
      </c>
      <c r="I60" s="73">
        <f t="shared" si="1"/>
        <v>76.080691642651303</v>
      </c>
      <c r="J60" s="71">
        <f t="shared" ref="J60" si="43">J61+J64</f>
        <v>13280000</v>
      </c>
      <c r="K60" s="73">
        <f t="shared" si="2"/>
        <v>100.60606060606061</v>
      </c>
    </row>
    <row r="61" spans="1:11" x14ac:dyDescent="0.2">
      <c r="A61" s="177">
        <v>41</v>
      </c>
      <c r="B61" s="44" t="s">
        <v>13</v>
      </c>
      <c r="C61" s="71">
        <f t="shared" ref="C61:J62" si="44">C62</f>
        <v>4259676</v>
      </c>
      <c r="D61" s="71">
        <f t="shared" si="44"/>
        <v>3750000</v>
      </c>
      <c r="E61" s="73">
        <f t="shared" si="39"/>
        <v>88.034864623506579</v>
      </c>
      <c r="F61" s="71">
        <f t="shared" si="44"/>
        <v>12850000</v>
      </c>
      <c r="G61" s="73">
        <f t="shared" si="0"/>
        <v>342.66666666666669</v>
      </c>
      <c r="H61" s="71">
        <f t="shared" si="44"/>
        <v>8700000</v>
      </c>
      <c r="I61" s="73">
        <f t="shared" si="1"/>
        <v>67.704280155642024</v>
      </c>
      <c r="J61" s="71">
        <f t="shared" si="44"/>
        <v>8780000</v>
      </c>
      <c r="K61" s="73">
        <f t="shared" si="2"/>
        <v>100.91954022988506</v>
      </c>
    </row>
    <row r="62" spans="1:11" s="372" customFormat="1" x14ac:dyDescent="0.2">
      <c r="A62" s="375">
        <v>412</v>
      </c>
      <c r="B62" s="47" t="s">
        <v>53</v>
      </c>
      <c r="C62" s="353">
        <f t="shared" si="44"/>
        <v>4259676</v>
      </c>
      <c r="D62" s="353">
        <f t="shared" si="44"/>
        <v>3750000</v>
      </c>
      <c r="E62" s="74">
        <f t="shared" si="39"/>
        <v>88.034864623506579</v>
      </c>
      <c r="F62" s="353">
        <f t="shared" si="44"/>
        <v>12850000</v>
      </c>
      <c r="G62" s="74">
        <f t="shared" si="0"/>
        <v>342.66666666666669</v>
      </c>
      <c r="H62" s="380">
        <f t="shared" si="44"/>
        <v>8700000</v>
      </c>
      <c r="I62" s="347">
        <f t="shared" si="1"/>
        <v>67.704280155642024</v>
      </c>
      <c r="J62" s="380">
        <f t="shared" si="44"/>
        <v>8780000</v>
      </c>
      <c r="K62" s="347">
        <f t="shared" si="2"/>
        <v>100.91954022988506</v>
      </c>
    </row>
    <row r="63" spans="1:11" hidden="1" x14ac:dyDescent="0.2">
      <c r="A63" s="161" t="s">
        <v>14</v>
      </c>
      <c r="B63" s="89" t="s">
        <v>130</v>
      </c>
      <c r="C63" s="87">
        <f>'rashodi-opći dio'!F73</f>
        <v>4259676</v>
      </c>
      <c r="D63" s="87">
        <f>'rashodi-opći dio'!G73</f>
        <v>3750000</v>
      </c>
      <c r="E63" s="74">
        <f t="shared" si="39"/>
        <v>88.034864623506579</v>
      </c>
      <c r="F63" s="87">
        <f>'rashodi-opći dio'!I73</f>
        <v>12850000</v>
      </c>
      <c r="G63" s="73">
        <f t="shared" si="0"/>
        <v>342.66666666666669</v>
      </c>
      <c r="H63" s="87">
        <f>'rashodi-opći dio'!K73</f>
        <v>8700000</v>
      </c>
      <c r="I63" s="74">
        <f t="shared" si="1"/>
        <v>67.704280155642024</v>
      </c>
      <c r="J63" s="87">
        <f>'rashodi-opći dio'!M73</f>
        <v>8780000</v>
      </c>
      <c r="K63" s="74">
        <f t="shared" si="2"/>
        <v>100.91954022988506</v>
      </c>
    </row>
    <row r="64" spans="1:11" x14ac:dyDescent="0.2">
      <c r="A64" s="177">
        <v>42</v>
      </c>
      <c r="B64" s="175" t="s">
        <v>223</v>
      </c>
      <c r="C64" s="84">
        <f t="shared" ref="C64:J65" si="45">C65</f>
        <v>3999539</v>
      </c>
      <c r="D64" s="84">
        <f t="shared" si="45"/>
        <v>4000000</v>
      </c>
      <c r="E64" s="73">
        <f t="shared" si="39"/>
        <v>100.01152632840935</v>
      </c>
      <c r="F64" s="84">
        <f t="shared" si="45"/>
        <v>4500000</v>
      </c>
      <c r="G64" s="73">
        <f t="shared" si="0"/>
        <v>112.5</v>
      </c>
      <c r="H64" s="84">
        <f t="shared" si="45"/>
        <v>4500000</v>
      </c>
      <c r="I64" s="73">
        <f t="shared" si="1"/>
        <v>100</v>
      </c>
      <c r="J64" s="84">
        <f t="shared" si="45"/>
        <v>4500000</v>
      </c>
      <c r="K64" s="73">
        <f t="shared" si="2"/>
        <v>100</v>
      </c>
    </row>
    <row r="65" spans="1:11" s="372" customFormat="1" x14ac:dyDescent="0.2">
      <c r="A65" s="375">
        <v>426</v>
      </c>
      <c r="B65" s="374" t="s">
        <v>27</v>
      </c>
      <c r="C65" s="95">
        <f t="shared" si="45"/>
        <v>3999539</v>
      </c>
      <c r="D65" s="95">
        <f t="shared" si="45"/>
        <v>4000000</v>
      </c>
      <c r="E65" s="74">
        <f t="shared" si="39"/>
        <v>100.01152632840935</v>
      </c>
      <c r="F65" s="95">
        <f t="shared" si="45"/>
        <v>4500000</v>
      </c>
      <c r="G65" s="74">
        <f t="shared" si="0"/>
        <v>112.5</v>
      </c>
      <c r="H65" s="380">
        <f t="shared" si="45"/>
        <v>4500000</v>
      </c>
      <c r="I65" s="347">
        <f t="shared" si="1"/>
        <v>100</v>
      </c>
      <c r="J65" s="380">
        <f t="shared" si="45"/>
        <v>4500000</v>
      </c>
      <c r="K65" s="347">
        <f t="shared" si="2"/>
        <v>100</v>
      </c>
    </row>
    <row r="66" spans="1:11" hidden="1" x14ac:dyDescent="0.2">
      <c r="A66" s="161" t="s">
        <v>54</v>
      </c>
      <c r="B66" s="89" t="s">
        <v>188</v>
      </c>
      <c r="C66" s="87">
        <f>'rashodi-opći dio'!F89</f>
        <v>3999539</v>
      </c>
      <c r="D66" s="87">
        <f>'rashodi-opći dio'!G89</f>
        <v>4000000</v>
      </c>
      <c r="E66" s="74">
        <f t="shared" si="39"/>
        <v>100.01152632840935</v>
      </c>
      <c r="F66" s="87">
        <f>'rashodi-opći dio'!I89</f>
        <v>4500000</v>
      </c>
      <c r="G66" s="73">
        <f t="shared" si="0"/>
        <v>112.5</v>
      </c>
      <c r="H66" s="87">
        <f>'rashodi-opći dio'!K89</f>
        <v>4500000</v>
      </c>
      <c r="I66" s="74">
        <f t="shared" si="1"/>
        <v>100</v>
      </c>
      <c r="J66" s="87">
        <f>'rashodi-opći dio'!M89</f>
        <v>4500000</v>
      </c>
      <c r="K66" s="74">
        <f t="shared" si="2"/>
        <v>100</v>
      </c>
    </row>
    <row r="67" spans="1:11" x14ac:dyDescent="0.2">
      <c r="A67" s="161"/>
      <c r="B67" s="90"/>
      <c r="C67" s="57"/>
      <c r="D67" s="57"/>
      <c r="E67" s="73"/>
      <c r="F67" s="57"/>
      <c r="G67" s="73"/>
      <c r="H67" s="57"/>
      <c r="I67" s="73"/>
      <c r="J67" s="57"/>
      <c r="K67" s="73"/>
    </row>
    <row r="68" spans="1:11" hidden="1" x14ac:dyDescent="0.2">
      <c r="A68" s="164" t="s">
        <v>131</v>
      </c>
      <c r="B68" s="93" t="s">
        <v>132</v>
      </c>
      <c r="C68" s="71">
        <f t="shared" ref="C68:J70" si="46">C69</f>
        <v>0</v>
      </c>
      <c r="D68" s="71">
        <f t="shared" si="46"/>
        <v>0</v>
      </c>
      <c r="E68" s="73" t="e">
        <f t="shared" ref="E68:E78" si="47">D68/C68*100</f>
        <v>#DIV/0!</v>
      </c>
      <c r="F68" s="71">
        <f t="shared" si="46"/>
        <v>0</v>
      </c>
      <c r="G68" s="73" t="e">
        <f t="shared" si="0"/>
        <v>#DIV/0!</v>
      </c>
      <c r="H68" s="71">
        <f t="shared" si="46"/>
        <v>0</v>
      </c>
      <c r="I68" s="73" t="e">
        <f t="shared" si="1"/>
        <v>#DIV/0!</v>
      </c>
      <c r="J68" s="71">
        <f t="shared" si="46"/>
        <v>0</v>
      </c>
      <c r="K68" s="73" t="e">
        <f t="shared" si="2"/>
        <v>#DIV/0!</v>
      </c>
    </row>
    <row r="69" spans="1:11" hidden="1" x14ac:dyDescent="0.2">
      <c r="A69" s="177">
        <v>42</v>
      </c>
      <c r="B69" s="175" t="s">
        <v>223</v>
      </c>
      <c r="C69" s="71">
        <f t="shared" si="46"/>
        <v>0</v>
      </c>
      <c r="D69" s="71">
        <f t="shared" si="46"/>
        <v>0</v>
      </c>
      <c r="E69" s="73" t="e">
        <f t="shared" si="47"/>
        <v>#DIV/0!</v>
      </c>
      <c r="F69" s="71">
        <f t="shared" si="46"/>
        <v>0</v>
      </c>
      <c r="G69" s="73" t="e">
        <f t="shared" ref="G69:G132" si="48">F69/D69*100</f>
        <v>#DIV/0!</v>
      </c>
      <c r="H69" s="71">
        <f t="shared" si="46"/>
        <v>0</v>
      </c>
      <c r="I69" s="73" t="e">
        <f t="shared" ref="I69:I132" si="49">H69/F69*100</f>
        <v>#DIV/0!</v>
      </c>
      <c r="J69" s="71">
        <f t="shared" si="46"/>
        <v>0</v>
      </c>
      <c r="K69" s="73" t="e">
        <f t="shared" ref="K69:K132" si="50">J69/H69*100</f>
        <v>#DIV/0!</v>
      </c>
    </row>
    <row r="70" spans="1:11" hidden="1" x14ac:dyDescent="0.2">
      <c r="A70" s="177">
        <v>423</v>
      </c>
      <c r="B70" s="175" t="s">
        <v>224</v>
      </c>
      <c r="C70" s="71">
        <f t="shared" si="46"/>
        <v>0</v>
      </c>
      <c r="D70" s="71">
        <f t="shared" si="46"/>
        <v>0</v>
      </c>
      <c r="E70" s="73" t="e">
        <f t="shared" si="47"/>
        <v>#DIV/0!</v>
      </c>
      <c r="F70" s="71">
        <f t="shared" si="46"/>
        <v>0</v>
      </c>
      <c r="G70" s="73" t="e">
        <f t="shared" si="48"/>
        <v>#DIV/0!</v>
      </c>
      <c r="H70" s="71">
        <f t="shared" si="46"/>
        <v>0</v>
      </c>
      <c r="I70" s="73" t="e">
        <f t="shared" si="49"/>
        <v>#DIV/0!</v>
      </c>
      <c r="J70" s="71">
        <f t="shared" si="46"/>
        <v>0</v>
      </c>
      <c r="K70" s="73" t="e">
        <f t="shared" si="50"/>
        <v>#DIV/0!</v>
      </c>
    </row>
    <row r="71" spans="1:11" hidden="1" x14ac:dyDescent="0.2">
      <c r="A71" s="165" t="s">
        <v>26</v>
      </c>
      <c r="B71" s="90" t="s">
        <v>133</v>
      </c>
      <c r="C71" s="95">
        <f>'rashodi-opći dio'!F87</f>
        <v>0</v>
      </c>
      <c r="D71" s="95">
        <f>'rashodi-opći dio'!G87</f>
        <v>0</v>
      </c>
      <c r="E71" s="74" t="e">
        <f t="shared" si="47"/>
        <v>#DIV/0!</v>
      </c>
      <c r="F71" s="95">
        <f>'rashodi-opći dio'!I87</f>
        <v>0</v>
      </c>
      <c r="G71" s="73" t="e">
        <f t="shared" si="48"/>
        <v>#DIV/0!</v>
      </c>
      <c r="H71" s="95">
        <f>'rashodi-opći dio'!K87</f>
        <v>0</v>
      </c>
      <c r="I71" s="74" t="e">
        <f t="shared" si="49"/>
        <v>#DIV/0!</v>
      </c>
      <c r="J71" s="95">
        <f>'rashodi-opći dio'!M87</f>
        <v>0</v>
      </c>
      <c r="K71" s="74" t="e">
        <f t="shared" si="50"/>
        <v>#DIV/0!</v>
      </c>
    </row>
    <row r="72" spans="1:11" hidden="1" x14ac:dyDescent="0.2">
      <c r="A72" s="161"/>
      <c r="B72" s="90"/>
      <c r="C72" s="57"/>
      <c r="D72" s="57"/>
      <c r="E72" s="74" t="e">
        <f t="shared" si="47"/>
        <v>#DIV/0!</v>
      </c>
      <c r="F72" s="57"/>
      <c r="G72" s="73" t="e">
        <f t="shared" si="48"/>
        <v>#DIV/0!</v>
      </c>
      <c r="H72" s="57"/>
      <c r="I72" s="74" t="e">
        <f t="shared" si="49"/>
        <v>#DIV/0!</v>
      </c>
      <c r="J72" s="57"/>
      <c r="K72" s="74" t="e">
        <f t="shared" si="50"/>
        <v>#DIV/0!</v>
      </c>
    </row>
    <row r="73" spans="1:11" x14ac:dyDescent="0.2">
      <c r="A73" s="225" t="s">
        <v>131</v>
      </c>
      <c r="B73" s="93" t="s">
        <v>135</v>
      </c>
      <c r="C73" s="71">
        <f t="shared" ref="C73:J74" si="51">C74</f>
        <v>2398556.88</v>
      </c>
      <c r="D73" s="71">
        <f t="shared" si="51"/>
        <v>15680000</v>
      </c>
      <c r="E73" s="73">
        <f t="shared" si="47"/>
        <v>653.72641902909561</v>
      </c>
      <c r="F73" s="71">
        <f t="shared" si="51"/>
        <v>21570000</v>
      </c>
      <c r="G73" s="73">
        <f t="shared" si="48"/>
        <v>137.5637755102041</v>
      </c>
      <c r="H73" s="71">
        <f t="shared" si="51"/>
        <v>15800000</v>
      </c>
      <c r="I73" s="73">
        <f t="shared" si="49"/>
        <v>73.249884098284653</v>
      </c>
      <c r="J73" s="71">
        <f t="shared" si="51"/>
        <v>14350000</v>
      </c>
      <c r="K73" s="73">
        <f t="shared" si="50"/>
        <v>90.822784810126578</v>
      </c>
    </row>
    <row r="74" spans="1:11" x14ac:dyDescent="0.2">
      <c r="A74" s="177">
        <v>42</v>
      </c>
      <c r="B74" s="175" t="s">
        <v>223</v>
      </c>
      <c r="C74" s="71">
        <f t="shared" si="51"/>
        <v>2398556.88</v>
      </c>
      <c r="D74" s="71">
        <f t="shared" si="51"/>
        <v>15680000</v>
      </c>
      <c r="E74" s="73">
        <f t="shared" si="47"/>
        <v>653.72641902909561</v>
      </c>
      <c r="F74" s="71">
        <f t="shared" si="51"/>
        <v>21570000</v>
      </c>
      <c r="G74" s="73">
        <f t="shared" si="48"/>
        <v>137.5637755102041</v>
      </c>
      <c r="H74" s="71">
        <f t="shared" si="51"/>
        <v>15800000</v>
      </c>
      <c r="I74" s="73">
        <f t="shared" si="49"/>
        <v>73.249884098284653</v>
      </c>
      <c r="J74" s="71">
        <f t="shared" si="51"/>
        <v>14350000</v>
      </c>
      <c r="K74" s="73">
        <f t="shared" si="50"/>
        <v>90.822784810126578</v>
      </c>
    </row>
    <row r="75" spans="1:11" s="372" customFormat="1" x14ac:dyDescent="0.2">
      <c r="A75" s="375">
        <v>421</v>
      </c>
      <c r="B75" s="374" t="s">
        <v>16</v>
      </c>
      <c r="C75" s="353">
        <f>C76+C78+C77</f>
        <v>2398556.88</v>
      </c>
      <c r="D75" s="353">
        <f>D76+D78+D77</f>
        <v>15680000</v>
      </c>
      <c r="E75" s="74">
        <f t="shared" si="47"/>
        <v>653.72641902909561</v>
      </c>
      <c r="F75" s="353">
        <f>F76+F78+F77</f>
        <v>21570000</v>
      </c>
      <c r="G75" s="74">
        <f t="shared" si="48"/>
        <v>137.5637755102041</v>
      </c>
      <c r="H75" s="380">
        <f>H76+H78+H77</f>
        <v>15800000</v>
      </c>
      <c r="I75" s="347">
        <f t="shared" si="49"/>
        <v>73.249884098284653</v>
      </c>
      <c r="J75" s="380">
        <f>J76+J78+J77</f>
        <v>14350000</v>
      </c>
      <c r="K75" s="347">
        <f t="shared" si="50"/>
        <v>90.822784810126578</v>
      </c>
    </row>
    <row r="76" spans="1:11" hidden="1" x14ac:dyDescent="0.2">
      <c r="A76" s="161" t="s">
        <v>242</v>
      </c>
      <c r="B76" s="90" t="s">
        <v>245</v>
      </c>
      <c r="C76" s="87">
        <f>'rashodi-opći dio'!F76</f>
        <v>216540.33</v>
      </c>
      <c r="D76" s="87">
        <f>'rashodi-opći dio'!G76</f>
        <v>0</v>
      </c>
      <c r="E76" s="74">
        <f t="shared" si="47"/>
        <v>0</v>
      </c>
      <c r="F76" s="87">
        <f>'rashodi-opći dio'!I76</f>
        <v>0</v>
      </c>
      <c r="G76" s="73" t="s">
        <v>297</v>
      </c>
      <c r="H76" s="87">
        <f>'rashodi-opći dio'!K76</f>
        <v>0</v>
      </c>
      <c r="I76" s="74" t="s">
        <v>297</v>
      </c>
      <c r="J76" s="87">
        <f>'rashodi-opći dio'!M76</f>
        <v>0</v>
      </c>
      <c r="K76" s="74" t="s">
        <v>297</v>
      </c>
    </row>
    <row r="77" spans="1:11" s="182" customFormat="1" hidden="1" x14ac:dyDescent="0.2">
      <c r="A77" s="161" t="s">
        <v>17</v>
      </c>
      <c r="B77" s="90" t="s">
        <v>189</v>
      </c>
      <c r="C77" s="87">
        <f>'rashodi-opći dio'!F77</f>
        <v>1290644</v>
      </c>
      <c r="D77" s="87">
        <f>'rashodi-opći dio'!G77</f>
        <v>10920000</v>
      </c>
      <c r="E77" s="74">
        <f t="shared" si="47"/>
        <v>846.08923917052255</v>
      </c>
      <c r="F77" s="87">
        <f>'rashodi-opći dio'!I77</f>
        <v>15200000</v>
      </c>
      <c r="G77" s="73">
        <f t="shared" si="48"/>
        <v>139.19413919413918</v>
      </c>
      <c r="H77" s="87">
        <f>'rashodi-opći dio'!K77</f>
        <v>8750000</v>
      </c>
      <c r="I77" s="74">
        <f t="shared" si="49"/>
        <v>57.565789473684212</v>
      </c>
      <c r="J77" s="87">
        <f>'rashodi-opći dio'!M77</f>
        <v>6750000</v>
      </c>
      <c r="K77" s="74">
        <f t="shared" si="50"/>
        <v>77.142857142857153</v>
      </c>
    </row>
    <row r="78" spans="1:11" hidden="1" x14ac:dyDescent="0.2">
      <c r="A78" s="161">
        <v>4214</v>
      </c>
      <c r="B78" s="89" t="s">
        <v>136</v>
      </c>
      <c r="C78" s="87">
        <f>'rashodi-opći dio'!F79</f>
        <v>891372.55</v>
      </c>
      <c r="D78" s="87">
        <f>'rashodi-opći dio'!G79</f>
        <v>4760000</v>
      </c>
      <c r="E78" s="74">
        <f t="shared" si="47"/>
        <v>534.00791846237576</v>
      </c>
      <c r="F78" s="87">
        <f>'rashodi-opći dio'!I79</f>
        <v>6370000</v>
      </c>
      <c r="G78" s="73">
        <f t="shared" si="48"/>
        <v>133.8235294117647</v>
      </c>
      <c r="H78" s="87">
        <f>'rashodi-opći dio'!K79</f>
        <v>7050000</v>
      </c>
      <c r="I78" s="74">
        <f t="shared" si="49"/>
        <v>110.67503924646782</v>
      </c>
      <c r="J78" s="87">
        <f>'rashodi-opći dio'!M79</f>
        <v>7600000</v>
      </c>
      <c r="K78" s="74">
        <f t="shared" si="50"/>
        <v>107.80141843971631</v>
      </c>
    </row>
    <row r="79" spans="1:11" s="287" customFormat="1" x14ac:dyDescent="0.2">
      <c r="A79" s="285"/>
      <c r="B79" s="286"/>
      <c r="C79" s="63"/>
      <c r="D79" s="63"/>
      <c r="E79" s="283"/>
      <c r="F79" s="63"/>
      <c r="G79" s="283"/>
      <c r="H79" s="63"/>
      <c r="I79" s="283"/>
      <c r="J79" s="63"/>
      <c r="K79" s="283"/>
    </row>
    <row r="80" spans="1:11" s="210" customFormat="1" x14ac:dyDescent="0.2">
      <c r="A80" s="288">
        <v>101</v>
      </c>
      <c r="B80" s="289" t="s">
        <v>137</v>
      </c>
      <c r="C80" s="75">
        <f>C82</f>
        <v>1345092596.04</v>
      </c>
      <c r="D80" s="75">
        <f>D82</f>
        <v>1672405000</v>
      </c>
      <c r="E80" s="283">
        <f>D80/C80*100</f>
        <v>124.33381946518918</v>
      </c>
      <c r="F80" s="75">
        <f>F82</f>
        <v>1939055000</v>
      </c>
      <c r="G80" s="283">
        <f t="shared" si="48"/>
        <v>115.94410444838421</v>
      </c>
      <c r="H80" s="75">
        <f>H82</f>
        <v>1807205000</v>
      </c>
      <c r="I80" s="283">
        <f t="shared" si="49"/>
        <v>93.200296020484203</v>
      </c>
      <c r="J80" s="75">
        <f>J82</f>
        <v>1889605000</v>
      </c>
      <c r="K80" s="283">
        <f t="shared" si="50"/>
        <v>104.55952700440736</v>
      </c>
    </row>
    <row r="81" spans="1:11" s="287" customFormat="1" x14ac:dyDescent="0.2">
      <c r="A81" s="285"/>
      <c r="B81" s="286"/>
      <c r="C81" s="63"/>
      <c r="D81" s="63"/>
      <c r="E81" s="283"/>
      <c r="F81" s="63"/>
      <c r="G81" s="283"/>
      <c r="H81" s="63"/>
      <c r="I81" s="283"/>
      <c r="J81" s="63"/>
      <c r="K81" s="283"/>
    </row>
    <row r="82" spans="1:11" s="287" customFormat="1" ht="24.75" customHeight="1" x14ac:dyDescent="0.2">
      <c r="A82" s="290" t="s">
        <v>138</v>
      </c>
      <c r="B82" s="291" t="s">
        <v>320</v>
      </c>
      <c r="C82" s="84">
        <f t="shared" ref="C82" si="52">C83+C87</f>
        <v>1345092596.04</v>
      </c>
      <c r="D82" s="84">
        <f t="shared" ref="D82:F82" si="53">D83+D87</f>
        <v>1672405000</v>
      </c>
      <c r="E82" s="283">
        <f>D82/C82*100</f>
        <v>124.33381946518918</v>
      </c>
      <c r="F82" s="84">
        <f t="shared" si="53"/>
        <v>1939055000</v>
      </c>
      <c r="G82" s="283">
        <f t="shared" si="48"/>
        <v>115.94410444838421</v>
      </c>
      <c r="H82" s="84">
        <f t="shared" ref="H82" si="54">H83+H87</f>
        <v>1807205000</v>
      </c>
      <c r="I82" s="283">
        <f t="shared" si="49"/>
        <v>93.200296020484203</v>
      </c>
      <c r="J82" s="84">
        <f t="shared" ref="J82" si="55">J83+J87</f>
        <v>1889605000</v>
      </c>
      <c r="K82" s="283">
        <f t="shared" si="50"/>
        <v>104.55952700440736</v>
      </c>
    </row>
    <row r="83" spans="1:11" s="287" customFormat="1" ht="12.75" customHeight="1" x14ac:dyDescent="0.2">
      <c r="A83" s="292">
        <v>34</v>
      </c>
      <c r="B83" s="291" t="s">
        <v>220</v>
      </c>
      <c r="C83" s="84">
        <f t="shared" ref="C83:J83" si="56">C84</f>
        <v>375391506.89999998</v>
      </c>
      <c r="D83" s="84">
        <f t="shared" si="56"/>
        <v>383750000</v>
      </c>
      <c r="E83" s="283">
        <f>D83/C83*100</f>
        <v>102.22660687478648</v>
      </c>
      <c r="F83" s="84">
        <f t="shared" si="56"/>
        <v>375250000</v>
      </c>
      <c r="G83" s="283">
        <f t="shared" si="48"/>
        <v>97.785016286644961</v>
      </c>
      <c r="H83" s="84">
        <f t="shared" si="56"/>
        <v>370300000</v>
      </c>
      <c r="I83" s="283">
        <f t="shared" si="49"/>
        <v>98.680879413724185</v>
      </c>
      <c r="J83" s="84">
        <f t="shared" si="56"/>
        <v>371100000</v>
      </c>
      <c r="K83" s="283">
        <f t="shared" si="50"/>
        <v>100.21604104779908</v>
      </c>
    </row>
    <row r="84" spans="1:11" s="293" customFormat="1" ht="12.75" customHeight="1" x14ac:dyDescent="0.2">
      <c r="A84" s="376">
        <v>342</v>
      </c>
      <c r="B84" s="377" t="s">
        <v>226</v>
      </c>
      <c r="C84" s="296">
        <f>C85+C86</f>
        <v>375391506.89999998</v>
      </c>
      <c r="D84" s="296">
        <f>D85+D86</f>
        <v>383750000</v>
      </c>
      <c r="E84" s="80">
        <f>D84/C84*100</f>
        <v>102.22660687478648</v>
      </c>
      <c r="F84" s="296">
        <f>F85+F86</f>
        <v>375250000</v>
      </c>
      <c r="G84" s="80">
        <f t="shared" si="48"/>
        <v>97.785016286644961</v>
      </c>
      <c r="H84" s="382">
        <f>H85+H86</f>
        <v>370300000</v>
      </c>
      <c r="I84" s="347">
        <f t="shared" si="49"/>
        <v>98.680879413724185</v>
      </c>
      <c r="J84" s="382">
        <f>J85+J86</f>
        <v>371100000</v>
      </c>
      <c r="K84" s="347">
        <f t="shared" si="50"/>
        <v>100.21604104779908</v>
      </c>
    </row>
    <row r="85" spans="1:11" s="293" customFormat="1" ht="12.75" hidden="1" customHeight="1" x14ac:dyDescent="0.2">
      <c r="A85" s="294" t="s">
        <v>270</v>
      </c>
      <c r="B85" s="295" t="s">
        <v>269</v>
      </c>
      <c r="C85" s="296">
        <f>'rashodi-opći dio'!F50</f>
        <v>264452</v>
      </c>
      <c r="D85" s="296">
        <f>'rashodi-opći dio'!G50</f>
        <v>0</v>
      </c>
      <c r="E85" s="297"/>
      <c r="F85" s="296">
        <f>'rashodi-opći dio'!I50</f>
        <v>0</v>
      </c>
      <c r="G85" s="283"/>
      <c r="H85" s="296">
        <f>'rashodi-opći dio'!K50</f>
        <v>0</v>
      </c>
      <c r="I85" s="297"/>
      <c r="J85" s="296">
        <f>'rashodi-opći dio'!M50</f>
        <v>0</v>
      </c>
      <c r="K85" s="297"/>
    </row>
    <row r="86" spans="1:11" s="287" customFormat="1" ht="25.5" hidden="1" x14ac:dyDescent="0.2">
      <c r="A86" s="294" t="s">
        <v>48</v>
      </c>
      <c r="B86" s="295" t="s">
        <v>225</v>
      </c>
      <c r="C86" s="87">
        <f>'rashodi-opći dio'!F52</f>
        <v>375127054.89999998</v>
      </c>
      <c r="D86" s="87">
        <f>'rashodi-opći dio'!G52</f>
        <v>383750000</v>
      </c>
      <c r="E86" s="80">
        <f t="shared" ref="E86:E91" si="57">D86/C86*100</f>
        <v>102.29867320614842</v>
      </c>
      <c r="F86" s="87">
        <f>'rashodi-opći dio'!I52</f>
        <v>375250000</v>
      </c>
      <c r="G86" s="283">
        <f t="shared" si="48"/>
        <v>97.785016286644961</v>
      </c>
      <c r="H86" s="87">
        <f>'rashodi-opći dio'!K52</f>
        <v>370300000</v>
      </c>
      <c r="I86" s="80">
        <f t="shared" si="49"/>
        <v>98.680879413724185</v>
      </c>
      <c r="J86" s="87">
        <f>'rashodi-opći dio'!M52</f>
        <v>371100000</v>
      </c>
      <c r="K86" s="80">
        <f t="shared" si="50"/>
        <v>100.21604104779908</v>
      </c>
    </row>
    <row r="87" spans="1:11" s="287" customFormat="1" x14ac:dyDescent="0.2">
      <c r="A87" s="298">
        <v>54</v>
      </c>
      <c r="B87" s="291" t="s">
        <v>216</v>
      </c>
      <c r="C87" s="84">
        <f>C88+C90</f>
        <v>969701089.13999999</v>
      </c>
      <c r="D87" s="84">
        <f>D88+D90</f>
        <v>1288655000</v>
      </c>
      <c r="E87" s="283">
        <f t="shared" si="57"/>
        <v>132.89198232651992</v>
      </c>
      <c r="F87" s="84">
        <f>F88+F90</f>
        <v>1563805000</v>
      </c>
      <c r="G87" s="283">
        <f t="shared" si="48"/>
        <v>121.35171942839627</v>
      </c>
      <c r="H87" s="84">
        <f>H88+H90</f>
        <v>1436905000</v>
      </c>
      <c r="I87" s="283">
        <f t="shared" si="49"/>
        <v>91.885177499752203</v>
      </c>
      <c r="J87" s="84">
        <f>J88+J90</f>
        <v>1518505000</v>
      </c>
      <c r="K87" s="283">
        <f t="shared" si="50"/>
        <v>105.67887229844702</v>
      </c>
    </row>
    <row r="88" spans="1:11" s="287" customFormat="1" ht="25.5" x14ac:dyDescent="0.2">
      <c r="A88" s="378">
        <v>544</v>
      </c>
      <c r="B88" s="379" t="s">
        <v>227</v>
      </c>
      <c r="C88" s="95">
        <f t="shared" ref="C88:J90" si="58">C89</f>
        <v>914701089.13999999</v>
      </c>
      <c r="D88" s="95">
        <f t="shared" si="58"/>
        <v>1288655000</v>
      </c>
      <c r="E88" s="80">
        <f t="shared" si="57"/>
        <v>140.88263535485572</v>
      </c>
      <c r="F88" s="95">
        <f t="shared" si="58"/>
        <v>1563805000</v>
      </c>
      <c r="G88" s="80">
        <f t="shared" si="48"/>
        <v>121.35171942839627</v>
      </c>
      <c r="H88" s="380">
        <f t="shared" si="58"/>
        <v>1436905000</v>
      </c>
      <c r="I88" s="347">
        <f t="shared" si="49"/>
        <v>91.885177499752203</v>
      </c>
      <c r="J88" s="380">
        <f t="shared" si="58"/>
        <v>1518505000</v>
      </c>
      <c r="K88" s="347">
        <f t="shared" si="50"/>
        <v>105.67887229844702</v>
      </c>
    </row>
    <row r="89" spans="1:11" s="287" customFormat="1" ht="25.5" hidden="1" x14ac:dyDescent="0.2">
      <c r="A89" s="299">
        <v>5443</v>
      </c>
      <c r="B89" s="300" t="s">
        <v>228</v>
      </c>
      <c r="C89" s="87">
        <f>'račun financiranja'!F18</f>
        <v>914701089.13999999</v>
      </c>
      <c r="D89" s="87">
        <f>'račun financiranja'!G18</f>
        <v>1288655000</v>
      </c>
      <c r="E89" s="80">
        <f t="shared" si="57"/>
        <v>140.88263535485572</v>
      </c>
      <c r="F89" s="87">
        <f>'račun financiranja'!I18</f>
        <v>1563805000</v>
      </c>
      <c r="G89" s="283">
        <f t="shared" si="48"/>
        <v>121.35171942839627</v>
      </c>
      <c r="H89" s="380">
        <f>'račun financiranja'!K18</f>
        <v>1436905000</v>
      </c>
      <c r="I89" s="347">
        <f t="shared" si="49"/>
        <v>91.885177499752203</v>
      </c>
      <c r="J89" s="380">
        <f>'račun financiranja'!M18</f>
        <v>1518505000</v>
      </c>
      <c r="K89" s="347">
        <f t="shared" si="50"/>
        <v>105.67887229844702</v>
      </c>
    </row>
    <row r="90" spans="1:11" s="287" customFormat="1" ht="17.45" customHeight="1" x14ac:dyDescent="0.2">
      <c r="A90" s="378">
        <v>547</v>
      </c>
      <c r="B90" s="379" t="s">
        <v>266</v>
      </c>
      <c r="C90" s="95">
        <f t="shared" si="58"/>
        <v>55000000</v>
      </c>
      <c r="D90" s="95">
        <f t="shared" si="58"/>
        <v>0</v>
      </c>
      <c r="E90" s="80">
        <f t="shared" si="57"/>
        <v>0</v>
      </c>
      <c r="F90" s="95">
        <f t="shared" si="58"/>
        <v>0</v>
      </c>
      <c r="G90" s="388" t="s">
        <v>297</v>
      </c>
      <c r="H90" s="380">
        <f t="shared" si="58"/>
        <v>0</v>
      </c>
      <c r="I90" s="347" t="s">
        <v>297</v>
      </c>
      <c r="J90" s="380">
        <f t="shared" si="58"/>
        <v>0</v>
      </c>
      <c r="K90" s="347" t="s">
        <v>297</v>
      </c>
    </row>
    <row r="91" spans="1:11" s="287" customFormat="1" ht="25.5" hidden="1" x14ac:dyDescent="0.2">
      <c r="A91" s="299">
        <v>5471</v>
      </c>
      <c r="B91" s="300" t="s">
        <v>268</v>
      </c>
      <c r="C91" s="87">
        <f>'račun financiranja'!F20</f>
        <v>55000000</v>
      </c>
      <c r="D91" s="87">
        <f>'račun financiranja'!G21</f>
        <v>0</v>
      </c>
      <c r="E91" s="80">
        <f t="shared" si="57"/>
        <v>0</v>
      </c>
      <c r="F91" s="87">
        <f>'račun financiranja'!I21</f>
        <v>0</v>
      </c>
      <c r="G91" s="283" t="s">
        <v>297</v>
      </c>
      <c r="H91" s="87">
        <f>'račun financiranja'!K21</f>
        <v>0</v>
      </c>
      <c r="I91" s="80" t="s">
        <v>297</v>
      </c>
      <c r="J91" s="87">
        <f>'račun financiranja'!M21</f>
        <v>0</v>
      </c>
      <c r="K91" s="80" t="s">
        <v>297</v>
      </c>
    </row>
    <row r="92" spans="1:11" s="287" customFormat="1" ht="12.75" customHeight="1" x14ac:dyDescent="0.2">
      <c r="A92" s="285"/>
      <c r="B92" s="286"/>
      <c r="C92" s="63"/>
      <c r="D92" s="63"/>
      <c r="E92" s="80"/>
      <c r="F92" s="63"/>
      <c r="G92" s="283"/>
      <c r="H92" s="63"/>
      <c r="I92" s="80"/>
      <c r="J92" s="63"/>
      <c r="K92" s="80"/>
    </row>
    <row r="93" spans="1:11" s="210" customFormat="1" ht="12.75" customHeight="1" x14ac:dyDescent="0.2">
      <c r="A93" s="288">
        <v>102</v>
      </c>
      <c r="B93" s="289" t="s">
        <v>139</v>
      </c>
      <c r="C93" s="62">
        <f>C95</f>
        <v>157476645.30000001</v>
      </c>
      <c r="D93" s="62">
        <f>D95</f>
        <v>164510000</v>
      </c>
      <c r="E93" s="283">
        <f>D93/C93*100</f>
        <v>104.46628430939784</v>
      </c>
      <c r="F93" s="62">
        <f>F95</f>
        <v>183295000</v>
      </c>
      <c r="G93" s="283">
        <f t="shared" si="48"/>
        <v>111.41875873807064</v>
      </c>
      <c r="H93" s="62">
        <f>H95</f>
        <v>169695000</v>
      </c>
      <c r="I93" s="283">
        <f t="shared" si="49"/>
        <v>92.58026678305464</v>
      </c>
      <c r="J93" s="62">
        <f>J95</f>
        <v>144195000</v>
      </c>
      <c r="K93" s="283">
        <f t="shared" si="50"/>
        <v>84.973039865641297</v>
      </c>
    </row>
    <row r="94" spans="1:11" s="287" customFormat="1" ht="12.75" customHeight="1" x14ac:dyDescent="0.2">
      <c r="A94" s="285"/>
      <c r="B94" s="286"/>
      <c r="C94" s="63"/>
      <c r="D94" s="63"/>
      <c r="E94" s="283"/>
      <c r="F94" s="63"/>
      <c r="G94" s="283"/>
      <c r="H94" s="63"/>
      <c r="I94" s="283"/>
      <c r="J94" s="63"/>
      <c r="K94" s="283"/>
    </row>
    <row r="95" spans="1:11" s="287" customFormat="1" ht="24.75" customHeight="1" x14ac:dyDescent="0.2">
      <c r="A95" s="290" t="s">
        <v>140</v>
      </c>
      <c r="B95" s="291" t="s">
        <v>141</v>
      </c>
      <c r="C95" s="84">
        <f t="shared" ref="C95" si="59">C96+C99</f>
        <v>157476645.30000001</v>
      </c>
      <c r="D95" s="84">
        <f t="shared" ref="D95:F95" si="60">D96+D99</f>
        <v>164510000</v>
      </c>
      <c r="E95" s="283">
        <f t="shared" ref="E95:E101" si="61">D95/C95*100</f>
        <v>104.46628430939784</v>
      </c>
      <c r="F95" s="84">
        <f t="shared" si="60"/>
        <v>183295000</v>
      </c>
      <c r="G95" s="283">
        <f t="shared" si="48"/>
        <v>111.41875873807064</v>
      </c>
      <c r="H95" s="84">
        <f t="shared" ref="H95" si="62">H96+H99</f>
        <v>169695000</v>
      </c>
      <c r="I95" s="283">
        <f t="shared" si="49"/>
        <v>92.58026678305464</v>
      </c>
      <c r="J95" s="84">
        <f t="shared" ref="J95" si="63">J96+J99</f>
        <v>144195000</v>
      </c>
      <c r="K95" s="283">
        <f t="shared" si="50"/>
        <v>84.973039865641297</v>
      </c>
    </row>
    <row r="96" spans="1:11" s="287" customFormat="1" ht="12.75" customHeight="1" x14ac:dyDescent="0.2">
      <c r="A96" s="292">
        <v>34</v>
      </c>
      <c r="B96" s="291" t="s">
        <v>220</v>
      </c>
      <c r="C96" s="84">
        <f t="shared" ref="C96:J97" si="64">C97</f>
        <v>36689269.990000002</v>
      </c>
      <c r="D96" s="84">
        <f t="shared" si="64"/>
        <v>34260000</v>
      </c>
      <c r="E96" s="283">
        <f t="shared" si="61"/>
        <v>93.378799876197803</v>
      </c>
      <c r="F96" s="84">
        <f t="shared" si="64"/>
        <v>46100000</v>
      </c>
      <c r="G96" s="283">
        <f t="shared" si="48"/>
        <v>134.559252772913</v>
      </c>
      <c r="H96" s="84">
        <f t="shared" si="64"/>
        <v>53600000</v>
      </c>
      <c r="I96" s="283">
        <f t="shared" si="49"/>
        <v>116.26898047722342</v>
      </c>
      <c r="J96" s="84">
        <f t="shared" si="64"/>
        <v>49700000</v>
      </c>
      <c r="K96" s="283">
        <f t="shared" si="50"/>
        <v>92.723880597014926</v>
      </c>
    </row>
    <row r="97" spans="1:11" s="287" customFormat="1" ht="12.75" customHeight="1" x14ac:dyDescent="0.2">
      <c r="A97" s="378">
        <v>342</v>
      </c>
      <c r="B97" s="379" t="s">
        <v>226</v>
      </c>
      <c r="C97" s="95">
        <f t="shared" si="64"/>
        <v>36689269.990000002</v>
      </c>
      <c r="D97" s="95">
        <f t="shared" si="64"/>
        <v>34260000</v>
      </c>
      <c r="E97" s="80">
        <f t="shared" si="61"/>
        <v>93.378799876197803</v>
      </c>
      <c r="F97" s="95">
        <f t="shared" si="64"/>
        <v>46100000</v>
      </c>
      <c r="G97" s="80">
        <f t="shared" si="48"/>
        <v>134.559252772913</v>
      </c>
      <c r="H97" s="380">
        <f t="shared" si="64"/>
        <v>53600000</v>
      </c>
      <c r="I97" s="347">
        <f t="shared" si="49"/>
        <v>116.26898047722342</v>
      </c>
      <c r="J97" s="380">
        <f t="shared" si="64"/>
        <v>49700000</v>
      </c>
      <c r="K97" s="347">
        <f t="shared" si="50"/>
        <v>92.723880597014926</v>
      </c>
    </row>
    <row r="98" spans="1:11" s="287" customFormat="1" ht="25.5" hidden="1" x14ac:dyDescent="0.2">
      <c r="A98" s="294" t="s">
        <v>48</v>
      </c>
      <c r="B98" s="295" t="s">
        <v>225</v>
      </c>
      <c r="C98" s="87">
        <f>'rashodi-opći dio'!F53</f>
        <v>36689269.990000002</v>
      </c>
      <c r="D98" s="87">
        <f>'rashodi-opći dio'!G53</f>
        <v>34260000</v>
      </c>
      <c r="E98" s="80">
        <f t="shared" si="61"/>
        <v>93.378799876197803</v>
      </c>
      <c r="F98" s="87">
        <f>'rashodi-opći dio'!I53</f>
        <v>46100000</v>
      </c>
      <c r="G98" s="283">
        <f t="shared" si="48"/>
        <v>134.559252772913</v>
      </c>
      <c r="H98" s="87">
        <f>'rashodi-opći dio'!K53</f>
        <v>53600000</v>
      </c>
      <c r="I98" s="80">
        <f t="shared" si="49"/>
        <v>116.26898047722342</v>
      </c>
      <c r="J98" s="87">
        <f>'rashodi-opći dio'!M53</f>
        <v>49700000</v>
      </c>
      <c r="K98" s="80">
        <f t="shared" si="50"/>
        <v>92.723880597014926</v>
      </c>
    </row>
    <row r="99" spans="1:11" s="287" customFormat="1" x14ac:dyDescent="0.2">
      <c r="A99" s="298">
        <v>54</v>
      </c>
      <c r="B99" s="291" t="s">
        <v>216</v>
      </c>
      <c r="C99" s="84">
        <f t="shared" ref="C99:J100" si="65">C100</f>
        <v>120787375.31</v>
      </c>
      <c r="D99" s="84">
        <f t="shared" si="65"/>
        <v>130250000</v>
      </c>
      <c r="E99" s="283">
        <f t="shared" si="61"/>
        <v>107.8341173203857</v>
      </c>
      <c r="F99" s="84">
        <f t="shared" si="65"/>
        <v>137195000</v>
      </c>
      <c r="G99" s="283">
        <f t="shared" si="48"/>
        <v>105.3320537428023</v>
      </c>
      <c r="H99" s="84">
        <f t="shared" si="65"/>
        <v>116095000</v>
      </c>
      <c r="I99" s="283">
        <f t="shared" si="49"/>
        <v>84.620430773716251</v>
      </c>
      <c r="J99" s="84">
        <f t="shared" si="65"/>
        <v>94495000</v>
      </c>
      <c r="K99" s="283">
        <f t="shared" si="50"/>
        <v>81.394547568801414</v>
      </c>
    </row>
    <row r="100" spans="1:11" s="287" customFormat="1" ht="25.5" x14ac:dyDescent="0.2">
      <c r="A100" s="378">
        <v>544</v>
      </c>
      <c r="B100" s="379" t="s">
        <v>227</v>
      </c>
      <c r="C100" s="95">
        <f t="shared" si="65"/>
        <v>120787375.31</v>
      </c>
      <c r="D100" s="95">
        <f t="shared" si="65"/>
        <v>130250000</v>
      </c>
      <c r="E100" s="80">
        <f t="shared" si="61"/>
        <v>107.8341173203857</v>
      </c>
      <c r="F100" s="95">
        <f t="shared" si="65"/>
        <v>137195000</v>
      </c>
      <c r="G100" s="80">
        <f t="shared" si="48"/>
        <v>105.3320537428023</v>
      </c>
      <c r="H100" s="380">
        <f t="shared" si="65"/>
        <v>116095000</v>
      </c>
      <c r="I100" s="347">
        <f t="shared" si="49"/>
        <v>84.620430773716251</v>
      </c>
      <c r="J100" s="380">
        <f t="shared" si="65"/>
        <v>94495000</v>
      </c>
      <c r="K100" s="347">
        <f t="shared" si="50"/>
        <v>81.394547568801414</v>
      </c>
    </row>
    <row r="101" spans="1:11" s="287" customFormat="1" ht="25.5" hidden="1" x14ac:dyDescent="0.2">
      <c r="A101" s="299">
        <v>5446</v>
      </c>
      <c r="B101" s="300" t="s">
        <v>229</v>
      </c>
      <c r="C101" s="87">
        <f>'račun financiranja'!F19</f>
        <v>120787375.31</v>
      </c>
      <c r="D101" s="87">
        <f>'račun financiranja'!G19</f>
        <v>130250000</v>
      </c>
      <c r="E101" s="80">
        <f t="shared" si="61"/>
        <v>107.8341173203857</v>
      </c>
      <c r="F101" s="87">
        <f>'račun financiranja'!I19</f>
        <v>137195000</v>
      </c>
      <c r="G101" s="283">
        <f t="shared" si="48"/>
        <v>105.3320537428023</v>
      </c>
      <c r="H101" s="87">
        <f>'račun financiranja'!K19</f>
        <v>116095000</v>
      </c>
      <c r="I101" s="80">
        <f t="shared" si="49"/>
        <v>84.620430773716251</v>
      </c>
      <c r="J101" s="87">
        <f>'račun financiranja'!M19</f>
        <v>94495000</v>
      </c>
      <c r="K101" s="80">
        <f t="shared" si="50"/>
        <v>81.394547568801414</v>
      </c>
    </row>
    <row r="102" spans="1:11" s="287" customFormat="1" ht="12" customHeight="1" x14ac:dyDescent="0.2">
      <c r="A102" s="301"/>
      <c r="B102" s="300"/>
      <c r="C102" s="63"/>
      <c r="D102" s="63"/>
      <c r="E102" s="283"/>
      <c r="F102" s="63"/>
      <c r="G102" s="283"/>
      <c r="H102" s="63"/>
      <c r="I102" s="283"/>
      <c r="J102" s="63"/>
      <c r="K102" s="283"/>
    </row>
    <row r="103" spans="1:11" s="82" customFormat="1" x14ac:dyDescent="0.2">
      <c r="A103" s="312">
        <v>103</v>
      </c>
      <c r="B103" s="313" t="s">
        <v>142</v>
      </c>
      <c r="C103" s="84">
        <f>C105+C113+C122+C131+C139+C147+C155+C163+C177+C172+C185</f>
        <v>1128757358.9000001</v>
      </c>
      <c r="D103" s="84">
        <f>D105+D113+D122+D131+D139+D147+D155+D163+D177+D172+D185</f>
        <v>983323358</v>
      </c>
      <c r="E103" s="283">
        <f>D103/C103*100</f>
        <v>87.115565648074366</v>
      </c>
      <c r="F103" s="84">
        <f>F105+F113+F122+F131+F139+F147+F155+F163+F177+F172+F185</f>
        <v>1314812580</v>
      </c>
      <c r="G103" s="283">
        <f t="shared" si="48"/>
        <v>133.7111103181991</v>
      </c>
      <c r="H103" s="84">
        <f>H105+H113+H122+H131+H139+H147+H155+H163+H177+H172+H185</f>
        <v>1709454250</v>
      </c>
      <c r="I103" s="283">
        <f t="shared" si="49"/>
        <v>130.01505127065334</v>
      </c>
      <c r="J103" s="84">
        <f>J105+J113+J122+J131+J139+J147+J155+J163+J177+J172+J185</f>
        <v>2046609141</v>
      </c>
      <c r="K103" s="283">
        <f t="shared" si="50"/>
        <v>119.72295491382702</v>
      </c>
    </row>
    <row r="104" spans="1:11" s="287" customFormat="1" ht="12" customHeight="1" x14ac:dyDescent="0.2">
      <c r="A104" s="310"/>
      <c r="B104" s="314"/>
      <c r="C104" s="87"/>
      <c r="D104" s="87"/>
      <c r="E104" s="283"/>
      <c r="F104" s="87"/>
      <c r="G104" s="283"/>
      <c r="H104" s="87"/>
      <c r="I104" s="283"/>
      <c r="J104" s="87"/>
      <c r="K104" s="283"/>
    </row>
    <row r="105" spans="1:11" s="287" customFormat="1" x14ac:dyDescent="0.2">
      <c r="A105" s="315" t="s">
        <v>134</v>
      </c>
      <c r="B105" s="309" t="s">
        <v>143</v>
      </c>
      <c r="C105" s="84">
        <f t="shared" ref="C105" si="66">C106+C109</f>
        <v>16112834.98</v>
      </c>
      <c r="D105" s="84">
        <f t="shared" ref="D105:F105" si="67">D106+D109</f>
        <v>9445096</v>
      </c>
      <c r="E105" s="283">
        <f t="shared" ref="E105:E111" si="68">D105/C105*100</f>
        <v>58.618461690470312</v>
      </c>
      <c r="F105" s="84">
        <f t="shared" si="67"/>
        <v>4540000</v>
      </c>
      <c r="G105" s="283">
        <f t="shared" si="48"/>
        <v>48.067272159012461</v>
      </c>
      <c r="H105" s="84">
        <f t="shared" ref="H105" si="69">H106+H109</f>
        <v>4000000</v>
      </c>
      <c r="I105" s="283">
        <f t="shared" si="49"/>
        <v>88.105726872246692</v>
      </c>
      <c r="J105" s="84">
        <f t="shared" ref="J105" si="70">J106+J109</f>
        <v>10495000</v>
      </c>
      <c r="K105" s="283">
        <f t="shared" si="50"/>
        <v>262.375</v>
      </c>
    </row>
    <row r="106" spans="1:11" s="287" customFormat="1" x14ac:dyDescent="0.2">
      <c r="A106" s="316">
        <v>41</v>
      </c>
      <c r="B106" s="302" t="s">
        <v>13</v>
      </c>
      <c r="C106" s="84">
        <f t="shared" ref="C106:C107" si="71">C107</f>
        <v>1406126.4</v>
      </c>
      <c r="D106" s="84">
        <f t="shared" ref="D106:J107" si="72">D107</f>
        <v>2140000</v>
      </c>
      <c r="E106" s="283">
        <f t="shared" si="68"/>
        <v>152.19115436563882</v>
      </c>
      <c r="F106" s="84">
        <f t="shared" si="72"/>
        <v>1000000</v>
      </c>
      <c r="G106" s="283">
        <f t="shared" si="48"/>
        <v>46.728971962616825</v>
      </c>
      <c r="H106" s="84">
        <f t="shared" si="72"/>
        <v>1000000</v>
      </c>
      <c r="I106" s="283">
        <f t="shared" si="49"/>
        <v>100</v>
      </c>
      <c r="J106" s="84">
        <f t="shared" si="72"/>
        <v>3000000</v>
      </c>
      <c r="K106" s="283">
        <f t="shared" si="50"/>
        <v>300</v>
      </c>
    </row>
    <row r="107" spans="1:11" s="287" customFormat="1" x14ac:dyDescent="0.2">
      <c r="A107" s="317">
        <v>411</v>
      </c>
      <c r="B107" s="300" t="s">
        <v>108</v>
      </c>
      <c r="C107" s="95">
        <f t="shared" si="71"/>
        <v>1406126.4</v>
      </c>
      <c r="D107" s="95">
        <f t="shared" si="72"/>
        <v>2140000</v>
      </c>
      <c r="E107" s="80">
        <f t="shared" si="68"/>
        <v>152.19115436563882</v>
      </c>
      <c r="F107" s="95">
        <f t="shared" si="72"/>
        <v>1000000</v>
      </c>
      <c r="G107" s="80">
        <f t="shared" si="48"/>
        <v>46.728971962616825</v>
      </c>
      <c r="H107" s="380">
        <f t="shared" si="72"/>
        <v>1000000</v>
      </c>
      <c r="I107" s="347">
        <f t="shared" si="49"/>
        <v>100</v>
      </c>
      <c r="J107" s="380">
        <f t="shared" si="72"/>
        <v>3000000</v>
      </c>
      <c r="K107" s="347">
        <f t="shared" si="50"/>
        <v>300</v>
      </c>
    </row>
    <row r="108" spans="1:11" s="287" customFormat="1" hidden="1" x14ac:dyDescent="0.2">
      <c r="A108" s="317">
        <v>4111</v>
      </c>
      <c r="B108" s="318" t="s">
        <v>42</v>
      </c>
      <c r="C108" s="224">
        <v>1406126.4</v>
      </c>
      <c r="D108" s="224">
        <v>2140000</v>
      </c>
      <c r="E108" s="80">
        <f t="shared" si="68"/>
        <v>152.19115436563882</v>
      </c>
      <c r="F108" s="224">
        <v>1000000</v>
      </c>
      <c r="G108" s="283">
        <f t="shared" si="48"/>
        <v>46.728971962616825</v>
      </c>
      <c r="H108" s="224">
        <v>1000000</v>
      </c>
      <c r="I108" s="80">
        <f>H108/F108*100</f>
        <v>100</v>
      </c>
      <c r="J108" s="224">
        <v>3000000</v>
      </c>
      <c r="K108" s="80">
        <f t="shared" si="50"/>
        <v>300</v>
      </c>
    </row>
    <row r="109" spans="1:11" s="287" customFormat="1" x14ac:dyDescent="0.2">
      <c r="A109" s="316">
        <v>42</v>
      </c>
      <c r="B109" s="319" t="s">
        <v>223</v>
      </c>
      <c r="C109" s="320">
        <f t="shared" ref="C109:C110" si="73">C110</f>
        <v>14706708.58</v>
      </c>
      <c r="D109" s="320">
        <f t="shared" ref="D109:J110" si="74">D110</f>
        <v>7305096</v>
      </c>
      <c r="E109" s="283">
        <f t="shared" si="68"/>
        <v>49.671862063918041</v>
      </c>
      <c r="F109" s="320">
        <f t="shared" si="74"/>
        <v>3540000</v>
      </c>
      <c r="G109" s="283">
        <f t="shared" si="48"/>
        <v>48.459322095151109</v>
      </c>
      <c r="H109" s="320">
        <f t="shared" si="74"/>
        <v>3000000</v>
      </c>
      <c r="I109" s="283">
        <f t="shared" si="49"/>
        <v>84.745762711864401</v>
      </c>
      <c r="J109" s="320">
        <f t="shared" si="74"/>
        <v>7495000</v>
      </c>
      <c r="K109" s="283">
        <f t="shared" si="50"/>
        <v>249.83333333333334</v>
      </c>
    </row>
    <row r="110" spans="1:11" s="287" customFormat="1" x14ac:dyDescent="0.2">
      <c r="A110" s="317">
        <v>421</v>
      </c>
      <c r="B110" s="300" t="s">
        <v>16</v>
      </c>
      <c r="C110" s="224">
        <f t="shared" si="73"/>
        <v>14706708.58</v>
      </c>
      <c r="D110" s="224">
        <f t="shared" si="74"/>
        <v>7305096</v>
      </c>
      <c r="E110" s="80">
        <f t="shared" si="68"/>
        <v>49.671862063918041</v>
      </c>
      <c r="F110" s="224">
        <f t="shared" si="74"/>
        <v>3540000</v>
      </c>
      <c r="G110" s="80">
        <f t="shared" si="48"/>
        <v>48.459322095151109</v>
      </c>
      <c r="H110" s="383">
        <f t="shared" si="74"/>
        <v>3000000</v>
      </c>
      <c r="I110" s="347">
        <f t="shared" si="49"/>
        <v>84.745762711864401</v>
      </c>
      <c r="J110" s="383">
        <f t="shared" si="74"/>
        <v>7495000</v>
      </c>
      <c r="K110" s="347">
        <f t="shared" si="50"/>
        <v>249.83333333333334</v>
      </c>
    </row>
    <row r="111" spans="1:11" s="287" customFormat="1" hidden="1" x14ac:dyDescent="0.2">
      <c r="A111" s="303">
        <v>4213</v>
      </c>
      <c r="B111" s="321" t="s">
        <v>230</v>
      </c>
      <c r="C111" s="224">
        <v>14706708.58</v>
      </c>
      <c r="D111" s="224">
        <v>7305096</v>
      </c>
      <c r="E111" s="80">
        <f t="shared" si="68"/>
        <v>49.671862063918041</v>
      </c>
      <c r="F111" s="224">
        <v>3540000</v>
      </c>
      <c r="G111" s="283">
        <f t="shared" si="48"/>
        <v>48.459322095151109</v>
      </c>
      <c r="H111" s="224">
        <v>3000000</v>
      </c>
      <c r="I111" s="80">
        <f t="shared" si="49"/>
        <v>84.745762711864401</v>
      </c>
      <c r="J111" s="224">
        <v>7495000</v>
      </c>
      <c r="K111" s="80">
        <f t="shared" si="50"/>
        <v>249.83333333333334</v>
      </c>
    </row>
    <row r="112" spans="1:11" s="287" customFormat="1" x14ac:dyDescent="0.2">
      <c r="A112" s="303"/>
      <c r="B112" s="304"/>
      <c r="C112" s="95"/>
      <c r="D112" s="95"/>
      <c r="E112" s="283"/>
      <c r="F112" s="95"/>
      <c r="G112" s="283"/>
      <c r="H112" s="95"/>
      <c r="I112" s="283"/>
      <c r="J112" s="95"/>
      <c r="K112" s="283"/>
    </row>
    <row r="113" spans="1:11" s="287" customFormat="1" ht="25.15" customHeight="1" x14ac:dyDescent="0.2">
      <c r="A113" s="438" t="s">
        <v>144</v>
      </c>
      <c r="B113" s="302" t="s">
        <v>145</v>
      </c>
      <c r="C113" s="84">
        <f t="shared" ref="C113" si="75">C114+C117</f>
        <v>319688014.71999997</v>
      </c>
      <c r="D113" s="84">
        <f t="shared" ref="D113:F113" si="76">D114+D117</f>
        <v>266701632</v>
      </c>
      <c r="E113" s="283">
        <f t="shared" ref="E113:E120" si="77">D113/C113*100</f>
        <v>83.425596118638254</v>
      </c>
      <c r="F113" s="84">
        <f t="shared" si="76"/>
        <v>241957580</v>
      </c>
      <c r="G113" s="283">
        <f t="shared" si="48"/>
        <v>90.722197005528642</v>
      </c>
      <c r="H113" s="84">
        <f t="shared" ref="H113" si="78">H114+H117</f>
        <v>331003250</v>
      </c>
      <c r="I113" s="283">
        <f t="shared" si="49"/>
        <v>136.8021824321437</v>
      </c>
      <c r="J113" s="84">
        <f t="shared" ref="J113" si="79">J114+J117</f>
        <v>409154585</v>
      </c>
      <c r="K113" s="283">
        <f t="shared" si="50"/>
        <v>123.61044340199076</v>
      </c>
    </row>
    <row r="114" spans="1:11" s="287" customFormat="1" x14ac:dyDescent="0.2">
      <c r="A114" s="316">
        <v>41</v>
      </c>
      <c r="B114" s="302" t="s">
        <v>13</v>
      </c>
      <c r="C114" s="84">
        <f t="shared" ref="C114:C115" si="80">C115</f>
        <v>22401102.120000001</v>
      </c>
      <c r="D114" s="84">
        <f t="shared" ref="D114:J115" si="81">D115</f>
        <v>25829000</v>
      </c>
      <c r="E114" s="283">
        <f t="shared" si="77"/>
        <v>115.30236263214712</v>
      </c>
      <c r="F114" s="84">
        <f t="shared" si="81"/>
        <v>4800000</v>
      </c>
      <c r="G114" s="283">
        <f t="shared" si="48"/>
        <v>18.583762437570172</v>
      </c>
      <c r="H114" s="84">
        <f t="shared" si="81"/>
        <v>7500000</v>
      </c>
      <c r="I114" s="283">
        <f t="shared" si="49"/>
        <v>156.25</v>
      </c>
      <c r="J114" s="84">
        <f t="shared" si="81"/>
        <v>10000000</v>
      </c>
      <c r="K114" s="283">
        <f t="shared" si="50"/>
        <v>133.33333333333331</v>
      </c>
    </row>
    <row r="115" spans="1:11" s="287" customFormat="1" x14ac:dyDescent="0.2">
      <c r="A115" s="317">
        <v>411</v>
      </c>
      <c r="B115" s="300" t="s">
        <v>108</v>
      </c>
      <c r="C115" s="95">
        <f t="shared" si="80"/>
        <v>22401102.120000001</v>
      </c>
      <c r="D115" s="95">
        <f t="shared" si="81"/>
        <v>25829000</v>
      </c>
      <c r="E115" s="80">
        <f t="shared" si="77"/>
        <v>115.30236263214712</v>
      </c>
      <c r="F115" s="95">
        <f t="shared" si="81"/>
        <v>4800000</v>
      </c>
      <c r="G115" s="80">
        <f t="shared" si="48"/>
        <v>18.583762437570172</v>
      </c>
      <c r="H115" s="380">
        <f t="shared" si="81"/>
        <v>7500000</v>
      </c>
      <c r="I115" s="347">
        <f t="shared" si="49"/>
        <v>156.25</v>
      </c>
      <c r="J115" s="380">
        <f t="shared" si="81"/>
        <v>10000000</v>
      </c>
      <c r="K115" s="347">
        <f t="shared" si="50"/>
        <v>133.33333333333331</v>
      </c>
    </row>
    <row r="116" spans="1:11" s="287" customFormat="1" hidden="1" x14ac:dyDescent="0.2">
      <c r="A116" s="322">
        <v>4111</v>
      </c>
      <c r="B116" s="321" t="s">
        <v>42</v>
      </c>
      <c r="C116" s="323">
        <v>22401102.120000001</v>
      </c>
      <c r="D116" s="224">
        <v>25829000</v>
      </c>
      <c r="E116" s="80">
        <f t="shared" si="77"/>
        <v>115.30236263214712</v>
      </c>
      <c r="F116" s="224">
        <v>4800000</v>
      </c>
      <c r="G116" s="283">
        <f t="shared" si="48"/>
        <v>18.583762437570172</v>
      </c>
      <c r="H116" s="224">
        <v>7500000</v>
      </c>
      <c r="I116" s="80">
        <f t="shared" si="49"/>
        <v>156.25</v>
      </c>
      <c r="J116" s="224">
        <v>10000000</v>
      </c>
      <c r="K116" s="80">
        <f t="shared" si="50"/>
        <v>133.33333333333331</v>
      </c>
    </row>
    <row r="117" spans="1:11" s="287" customFormat="1" x14ac:dyDescent="0.2">
      <c r="A117" s="316">
        <v>42</v>
      </c>
      <c r="B117" s="319" t="s">
        <v>223</v>
      </c>
      <c r="C117" s="320">
        <f>C118</f>
        <v>297286912.59999996</v>
      </c>
      <c r="D117" s="320">
        <f>D118</f>
        <v>240872632</v>
      </c>
      <c r="E117" s="283">
        <f t="shared" si="77"/>
        <v>81.023624583196678</v>
      </c>
      <c r="F117" s="320">
        <f>F118</f>
        <v>237157580</v>
      </c>
      <c r="G117" s="283">
        <f t="shared" si="48"/>
        <v>98.457669528848754</v>
      </c>
      <c r="H117" s="320">
        <f>H118</f>
        <v>323503250</v>
      </c>
      <c r="I117" s="283">
        <f t="shared" si="49"/>
        <v>136.40856429720694</v>
      </c>
      <c r="J117" s="320">
        <f>J118</f>
        <v>399154585</v>
      </c>
      <c r="K117" s="283">
        <f t="shared" si="50"/>
        <v>123.38503090772659</v>
      </c>
    </row>
    <row r="118" spans="1:11" s="287" customFormat="1" x14ac:dyDescent="0.2">
      <c r="A118" s="317">
        <v>421</v>
      </c>
      <c r="B118" s="300" t="s">
        <v>16</v>
      </c>
      <c r="C118" s="224">
        <f>C119+C120</f>
        <v>297286912.59999996</v>
      </c>
      <c r="D118" s="224">
        <f>D119+D120</f>
        <v>240872632</v>
      </c>
      <c r="E118" s="80">
        <f t="shared" si="77"/>
        <v>81.023624583196678</v>
      </c>
      <c r="F118" s="224">
        <f>F119+F120</f>
        <v>237157580</v>
      </c>
      <c r="G118" s="80">
        <f t="shared" si="48"/>
        <v>98.457669528848754</v>
      </c>
      <c r="H118" s="383">
        <f>H119+H120</f>
        <v>323503250</v>
      </c>
      <c r="I118" s="347">
        <f t="shared" si="49"/>
        <v>136.40856429720694</v>
      </c>
      <c r="J118" s="383">
        <f>J119+J120</f>
        <v>399154585</v>
      </c>
      <c r="K118" s="347">
        <f t="shared" si="50"/>
        <v>123.38503090772659</v>
      </c>
    </row>
    <row r="119" spans="1:11" s="287" customFormat="1" hidden="1" x14ac:dyDescent="0.2">
      <c r="A119" s="303">
        <v>4213</v>
      </c>
      <c r="B119" s="321" t="s">
        <v>230</v>
      </c>
      <c r="C119" s="323">
        <v>291315536.69999999</v>
      </c>
      <c r="D119" s="224">
        <v>233772632</v>
      </c>
      <c r="E119" s="80">
        <f t="shared" si="77"/>
        <v>80.247224246313266</v>
      </c>
      <c r="F119" s="224">
        <v>211450929</v>
      </c>
      <c r="G119" s="283">
        <f t="shared" si="48"/>
        <v>90.451532838112541</v>
      </c>
      <c r="H119" s="224">
        <v>305604000</v>
      </c>
      <c r="I119" s="80">
        <f t="shared" si="49"/>
        <v>144.52714936996091</v>
      </c>
      <c r="J119" s="224">
        <v>388029041</v>
      </c>
      <c r="K119" s="80">
        <f t="shared" si="50"/>
        <v>126.97119180377221</v>
      </c>
    </row>
    <row r="120" spans="1:11" s="287" customFormat="1" hidden="1" x14ac:dyDescent="0.2">
      <c r="A120" s="303">
        <v>4213</v>
      </c>
      <c r="B120" s="304" t="s">
        <v>146</v>
      </c>
      <c r="C120" s="87">
        <v>5971375.9000000004</v>
      </c>
      <c r="D120" s="95">
        <v>7100000</v>
      </c>
      <c r="E120" s="80">
        <f t="shared" si="77"/>
        <v>118.9005703023988</v>
      </c>
      <c r="F120" s="95">
        <f>25706154+497</f>
        <v>25706651</v>
      </c>
      <c r="G120" s="283">
        <f t="shared" si="48"/>
        <v>362.0655070422535</v>
      </c>
      <c r="H120" s="95">
        <f>17899000+250</f>
        <v>17899250</v>
      </c>
      <c r="I120" s="80">
        <f t="shared" si="49"/>
        <v>69.628867642074425</v>
      </c>
      <c r="J120" s="95">
        <v>11125544</v>
      </c>
      <c r="K120" s="80">
        <f t="shared" si="50"/>
        <v>62.15648141681914</v>
      </c>
    </row>
    <row r="121" spans="1:11" s="287" customFormat="1" x14ac:dyDescent="0.2">
      <c r="A121" s="303"/>
      <c r="B121" s="304"/>
      <c r="C121" s="87"/>
      <c r="D121" s="95"/>
      <c r="E121" s="80"/>
      <c r="F121" s="95"/>
      <c r="G121" s="283"/>
      <c r="H121" s="95"/>
      <c r="I121" s="80"/>
      <c r="J121" s="95"/>
      <c r="K121" s="80"/>
    </row>
    <row r="122" spans="1:11" s="287" customFormat="1" ht="25.15" customHeight="1" x14ac:dyDescent="0.2">
      <c r="A122" s="438" t="s">
        <v>147</v>
      </c>
      <c r="B122" s="302" t="s">
        <v>148</v>
      </c>
      <c r="C122" s="84">
        <f>C123+C126</f>
        <v>243753199.69999999</v>
      </c>
      <c r="D122" s="84">
        <f>D123+D126</f>
        <v>271827204</v>
      </c>
      <c r="E122" s="283">
        <f t="shared" ref="E122:E128" si="82">D122/C122*100</f>
        <v>111.51738903717046</v>
      </c>
      <c r="F122" s="84">
        <f>F123+F126</f>
        <v>370709000</v>
      </c>
      <c r="G122" s="283">
        <f t="shared" si="48"/>
        <v>136.37671084605645</v>
      </c>
      <c r="H122" s="84">
        <f>H123+H126</f>
        <v>294631000</v>
      </c>
      <c r="I122" s="283">
        <f t="shared" si="49"/>
        <v>79.477703535657355</v>
      </c>
      <c r="J122" s="84">
        <f>J123+J126</f>
        <v>240979556</v>
      </c>
      <c r="K122" s="283">
        <f t="shared" si="50"/>
        <v>81.79029226388262</v>
      </c>
    </row>
    <row r="123" spans="1:11" s="287" customFormat="1" x14ac:dyDescent="0.2">
      <c r="A123" s="316">
        <v>41</v>
      </c>
      <c r="B123" s="302" t="s">
        <v>13</v>
      </c>
      <c r="C123" s="84">
        <f>C124</f>
        <v>71069908.780000001</v>
      </c>
      <c r="D123" s="84">
        <f>D124</f>
        <v>46636000</v>
      </c>
      <c r="E123" s="283">
        <f t="shared" si="82"/>
        <v>65.619895678160731</v>
      </c>
      <c r="F123" s="84">
        <f>F124</f>
        <v>18100000</v>
      </c>
      <c r="G123" s="283">
        <f t="shared" si="48"/>
        <v>38.811218800926319</v>
      </c>
      <c r="H123" s="84">
        <f>H124</f>
        <v>7500000</v>
      </c>
      <c r="I123" s="283">
        <f t="shared" si="49"/>
        <v>41.436464088397791</v>
      </c>
      <c r="J123" s="84">
        <f>J124</f>
        <v>17400000</v>
      </c>
      <c r="K123" s="283">
        <f t="shared" si="50"/>
        <v>231.99999999999997</v>
      </c>
    </row>
    <row r="124" spans="1:11" s="287" customFormat="1" x14ac:dyDescent="0.2">
      <c r="A124" s="317">
        <v>411</v>
      </c>
      <c r="B124" s="300" t="s">
        <v>108</v>
      </c>
      <c r="C124" s="95">
        <f t="shared" ref="C124" si="83">C125</f>
        <v>71069908.780000001</v>
      </c>
      <c r="D124" s="95">
        <f t="shared" ref="D124:J124" si="84">D125</f>
        <v>46636000</v>
      </c>
      <c r="E124" s="80">
        <f t="shared" si="82"/>
        <v>65.619895678160731</v>
      </c>
      <c r="F124" s="95">
        <f t="shared" si="84"/>
        <v>18100000</v>
      </c>
      <c r="G124" s="80">
        <f t="shared" si="48"/>
        <v>38.811218800926319</v>
      </c>
      <c r="H124" s="380">
        <f t="shared" si="84"/>
        <v>7500000</v>
      </c>
      <c r="I124" s="347">
        <f t="shared" si="49"/>
        <v>41.436464088397791</v>
      </c>
      <c r="J124" s="380">
        <f t="shared" si="84"/>
        <v>17400000</v>
      </c>
      <c r="K124" s="347">
        <f t="shared" si="50"/>
        <v>231.99999999999997</v>
      </c>
    </row>
    <row r="125" spans="1:11" s="287" customFormat="1" hidden="1" x14ac:dyDescent="0.2">
      <c r="A125" s="317">
        <v>4111</v>
      </c>
      <c r="B125" s="318" t="s">
        <v>42</v>
      </c>
      <c r="C125" s="323">
        <v>71069908.780000001</v>
      </c>
      <c r="D125" s="224">
        <v>46636000</v>
      </c>
      <c r="E125" s="80">
        <f t="shared" si="82"/>
        <v>65.619895678160731</v>
      </c>
      <c r="F125" s="224">
        <v>18100000</v>
      </c>
      <c r="G125" s="283">
        <f t="shared" si="48"/>
        <v>38.811218800926319</v>
      </c>
      <c r="H125" s="224">
        <v>7500000</v>
      </c>
      <c r="I125" s="80">
        <f t="shared" si="49"/>
        <v>41.436464088397791</v>
      </c>
      <c r="J125" s="224">
        <v>17400000</v>
      </c>
      <c r="K125" s="80">
        <f t="shared" si="50"/>
        <v>231.99999999999997</v>
      </c>
    </row>
    <row r="126" spans="1:11" s="287" customFormat="1" x14ac:dyDescent="0.2">
      <c r="A126" s="316">
        <v>42</v>
      </c>
      <c r="B126" s="319" t="s">
        <v>223</v>
      </c>
      <c r="C126" s="320">
        <f t="shared" ref="C126" si="85">C127</f>
        <v>172683290.91999999</v>
      </c>
      <c r="D126" s="320">
        <f t="shared" ref="D126:J126" si="86">D127</f>
        <v>225191204</v>
      </c>
      <c r="E126" s="283">
        <f t="shared" si="82"/>
        <v>130.40706069490281</v>
      </c>
      <c r="F126" s="320">
        <f t="shared" si="86"/>
        <v>352609000</v>
      </c>
      <c r="G126" s="283">
        <f t="shared" si="48"/>
        <v>156.58204838231603</v>
      </c>
      <c r="H126" s="320">
        <f t="shared" si="86"/>
        <v>287131000</v>
      </c>
      <c r="I126" s="283">
        <f t="shared" si="49"/>
        <v>81.430422933050494</v>
      </c>
      <c r="J126" s="320">
        <f t="shared" si="86"/>
        <v>223579556</v>
      </c>
      <c r="K126" s="283">
        <f t="shared" si="50"/>
        <v>77.866742358017774</v>
      </c>
    </row>
    <row r="127" spans="1:11" s="287" customFormat="1" x14ac:dyDescent="0.2">
      <c r="A127" s="317">
        <v>421</v>
      </c>
      <c r="B127" s="300" t="s">
        <v>16</v>
      </c>
      <c r="C127" s="224">
        <f t="shared" ref="C127" si="87">C128+C129</f>
        <v>172683290.91999999</v>
      </c>
      <c r="D127" s="224">
        <f t="shared" ref="D127:F127" si="88">D128+D129</f>
        <v>225191204</v>
      </c>
      <c r="E127" s="80">
        <f t="shared" si="82"/>
        <v>130.40706069490281</v>
      </c>
      <c r="F127" s="224">
        <f t="shared" si="88"/>
        <v>352609000</v>
      </c>
      <c r="G127" s="80">
        <f t="shared" si="48"/>
        <v>156.58204838231603</v>
      </c>
      <c r="H127" s="383">
        <f t="shared" ref="H127" si="89">H128+H129</f>
        <v>287131000</v>
      </c>
      <c r="I127" s="347">
        <f t="shared" si="49"/>
        <v>81.430422933050494</v>
      </c>
      <c r="J127" s="383">
        <f t="shared" ref="J127" si="90">J128+J129</f>
        <v>223579556</v>
      </c>
      <c r="K127" s="347">
        <f t="shared" si="50"/>
        <v>77.866742358017774</v>
      </c>
    </row>
    <row r="128" spans="1:11" s="287" customFormat="1" hidden="1" x14ac:dyDescent="0.2">
      <c r="A128" s="303">
        <v>4213</v>
      </c>
      <c r="B128" s="321" t="s">
        <v>230</v>
      </c>
      <c r="C128" s="323">
        <v>172683290.91999999</v>
      </c>
      <c r="D128" s="224">
        <v>225191204</v>
      </c>
      <c r="E128" s="80">
        <f t="shared" si="82"/>
        <v>130.40706069490281</v>
      </c>
      <c r="F128" s="224">
        <f>28776000+321789240-86</f>
        <v>350565154</v>
      </c>
      <c r="G128" s="283">
        <f t="shared" si="48"/>
        <v>155.67444366077461</v>
      </c>
      <c r="H128" s="224">
        <f>22695000+257161250-28</f>
        <v>279856222</v>
      </c>
      <c r="I128" s="80">
        <f t="shared" si="49"/>
        <v>79.830016990222603</v>
      </c>
      <c r="J128" s="224">
        <f>7300000+201434100</f>
        <v>208734100</v>
      </c>
      <c r="K128" s="80">
        <f t="shared" si="50"/>
        <v>74.586192334147924</v>
      </c>
    </row>
    <row r="129" spans="1:11" s="287" customFormat="1" hidden="1" x14ac:dyDescent="0.2">
      <c r="A129" s="303">
        <v>4213</v>
      </c>
      <c r="B129" s="304" t="s">
        <v>146</v>
      </c>
      <c r="C129" s="323">
        <v>0</v>
      </c>
      <c r="D129" s="224"/>
      <c r="E129" s="80"/>
      <c r="F129" s="224">
        <v>2043846</v>
      </c>
      <c r="G129" s="283" t="s">
        <v>297</v>
      </c>
      <c r="H129" s="224">
        <v>7274778</v>
      </c>
      <c r="I129" s="80">
        <f>H129/F129*100</f>
        <v>355.93572118447281</v>
      </c>
      <c r="J129" s="224">
        <v>14845456</v>
      </c>
      <c r="K129" s="80">
        <f t="shared" si="50"/>
        <v>204.06747807287041</v>
      </c>
    </row>
    <row r="130" spans="1:11" s="287" customFormat="1" x14ac:dyDescent="0.2">
      <c r="A130" s="303"/>
      <c r="B130" s="304"/>
      <c r="C130" s="87"/>
      <c r="D130" s="95"/>
      <c r="E130" s="283"/>
      <c r="F130" s="95"/>
      <c r="G130" s="283"/>
      <c r="H130" s="95"/>
      <c r="I130" s="283"/>
      <c r="J130" s="95"/>
      <c r="K130" s="283"/>
    </row>
    <row r="131" spans="1:11" s="287" customFormat="1" x14ac:dyDescent="0.2">
      <c r="A131" s="315" t="s">
        <v>149</v>
      </c>
      <c r="B131" s="309" t="s">
        <v>150</v>
      </c>
      <c r="C131" s="84">
        <f t="shared" ref="C131" si="91">C132+C135</f>
        <v>33067214.099999998</v>
      </c>
      <c r="D131" s="84">
        <f t="shared" ref="D131:F131" si="92">D132+D135</f>
        <v>47341875</v>
      </c>
      <c r="E131" s="283">
        <f t="shared" ref="E131:E137" si="93">D131/C131*100</f>
        <v>143.16862272349701</v>
      </c>
      <c r="F131" s="84">
        <f t="shared" si="92"/>
        <v>141895677</v>
      </c>
      <c r="G131" s="283">
        <f t="shared" si="48"/>
        <v>299.72551150540613</v>
      </c>
      <c r="H131" s="84">
        <f t="shared" ref="H131" si="94">H132+H135</f>
        <v>514400000</v>
      </c>
      <c r="I131" s="283">
        <f t="shared" si="49"/>
        <v>362.51985322991908</v>
      </c>
      <c r="J131" s="84">
        <f t="shared" ref="J131" si="95">J132+J135</f>
        <v>827510000</v>
      </c>
      <c r="K131" s="283">
        <f t="shared" si="50"/>
        <v>160.86897356143081</v>
      </c>
    </row>
    <row r="132" spans="1:11" s="287" customFormat="1" x14ac:dyDescent="0.2">
      <c r="A132" s="316">
        <v>41</v>
      </c>
      <c r="B132" s="302" t="s">
        <v>13</v>
      </c>
      <c r="C132" s="84">
        <f t="shared" ref="C132:C133" si="96">C133</f>
        <v>8628839.6999999993</v>
      </c>
      <c r="D132" s="84">
        <f t="shared" ref="D132:J132" si="97">D133</f>
        <v>25200000</v>
      </c>
      <c r="E132" s="283">
        <f t="shared" si="93"/>
        <v>292.0439001781433</v>
      </c>
      <c r="F132" s="84">
        <f t="shared" si="97"/>
        <v>11700000</v>
      </c>
      <c r="G132" s="283">
        <f t="shared" si="48"/>
        <v>46.428571428571431</v>
      </c>
      <c r="H132" s="84">
        <f t="shared" si="97"/>
        <v>11500000</v>
      </c>
      <c r="I132" s="283">
        <f t="shared" si="49"/>
        <v>98.290598290598282</v>
      </c>
      <c r="J132" s="84">
        <f t="shared" si="97"/>
        <v>10000000</v>
      </c>
      <c r="K132" s="283">
        <f t="shared" si="50"/>
        <v>86.956521739130437</v>
      </c>
    </row>
    <row r="133" spans="1:11" s="287" customFormat="1" x14ac:dyDescent="0.2">
      <c r="A133" s="317">
        <v>411</v>
      </c>
      <c r="B133" s="300" t="s">
        <v>108</v>
      </c>
      <c r="C133" s="95">
        <f t="shared" si="96"/>
        <v>8628839.6999999993</v>
      </c>
      <c r="D133" s="95">
        <f t="shared" ref="D133:J133" si="98">D134</f>
        <v>25200000</v>
      </c>
      <c r="E133" s="80">
        <f t="shared" si="93"/>
        <v>292.0439001781433</v>
      </c>
      <c r="F133" s="95">
        <f t="shared" si="98"/>
        <v>11700000</v>
      </c>
      <c r="G133" s="80">
        <f t="shared" ref="G133:G195" si="99">F133/D133*100</f>
        <v>46.428571428571431</v>
      </c>
      <c r="H133" s="380">
        <f t="shared" si="98"/>
        <v>11500000</v>
      </c>
      <c r="I133" s="347">
        <f t="shared" ref="I133:I195" si="100">H133/F133*100</f>
        <v>98.290598290598282</v>
      </c>
      <c r="J133" s="380">
        <f t="shared" si="98"/>
        <v>10000000</v>
      </c>
      <c r="K133" s="347">
        <f t="shared" ref="K133:K195" si="101">J133/H133*100</f>
        <v>86.956521739130437</v>
      </c>
    </row>
    <row r="134" spans="1:11" s="287" customFormat="1" hidden="1" x14ac:dyDescent="0.2">
      <c r="A134" s="322">
        <v>4111</v>
      </c>
      <c r="B134" s="321" t="s">
        <v>42</v>
      </c>
      <c r="C134" s="87">
        <v>8628839.6999999993</v>
      </c>
      <c r="D134" s="95">
        <v>25200000</v>
      </c>
      <c r="E134" s="283">
        <f t="shared" si="93"/>
        <v>292.0439001781433</v>
      </c>
      <c r="F134" s="95">
        <v>11700000</v>
      </c>
      <c r="G134" s="283">
        <f>F134/D134*100</f>
        <v>46.428571428571431</v>
      </c>
      <c r="H134" s="95">
        <v>11500000</v>
      </c>
      <c r="I134" s="283">
        <f t="shared" si="100"/>
        <v>98.290598290598282</v>
      </c>
      <c r="J134" s="95">
        <v>10000000</v>
      </c>
      <c r="K134" s="283">
        <f t="shared" si="101"/>
        <v>86.956521739130437</v>
      </c>
    </row>
    <row r="135" spans="1:11" s="287" customFormat="1" x14ac:dyDescent="0.2">
      <c r="A135" s="316">
        <v>42</v>
      </c>
      <c r="B135" s="319" t="s">
        <v>223</v>
      </c>
      <c r="C135" s="84">
        <f t="shared" ref="C135:C136" si="102">C136</f>
        <v>24438374.399999999</v>
      </c>
      <c r="D135" s="84">
        <f t="shared" ref="D135:J135" si="103">D136</f>
        <v>22141875</v>
      </c>
      <c r="E135" s="283">
        <f t="shared" si="93"/>
        <v>90.60289623846667</v>
      </c>
      <c r="F135" s="84">
        <f t="shared" si="103"/>
        <v>130195677</v>
      </c>
      <c r="G135" s="283">
        <f t="shared" si="99"/>
        <v>588.00655771022105</v>
      </c>
      <c r="H135" s="84">
        <f t="shared" si="103"/>
        <v>502900000</v>
      </c>
      <c r="I135" s="283">
        <f t="shared" si="100"/>
        <v>386.26474518044097</v>
      </c>
      <c r="J135" s="84">
        <f t="shared" si="103"/>
        <v>817510000</v>
      </c>
      <c r="K135" s="283">
        <f t="shared" si="101"/>
        <v>162.55915689003777</v>
      </c>
    </row>
    <row r="136" spans="1:11" s="287" customFormat="1" x14ac:dyDescent="0.2">
      <c r="A136" s="317">
        <v>421</v>
      </c>
      <c r="B136" s="318" t="s">
        <v>16</v>
      </c>
      <c r="C136" s="95">
        <f t="shared" si="102"/>
        <v>24438374.399999999</v>
      </c>
      <c r="D136" s="95">
        <f t="shared" ref="D136:J136" si="104">D137</f>
        <v>22141875</v>
      </c>
      <c r="E136" s="80">
        <f t="shared" si="93"/>
        <v>90.60289623846667</v>
      </c>
      <c r="F136" s="95">
        <f t="shared" si="104"/>
        <v>130195677</v>
      </c>
      <c r="G136" s="80">
        <f t="shared" si="99"/>
        <v>588.00655771022105</v>
      </c>
      <c r="H136" s="380">
        <f t="shared" si="104"/>
        <v>502900000</v>
      </c>
      <c r="I136" s="347">
        <f t="shared" si="100"/>
        <v>386.26474518044097</v>
      </c>
      <c r="J136" s="380">
        <f t="shared" si="104"/>
        <v>817510000</v>
      </c>
      <c r="K136" s="347">
        <f t="shared" si="101"/>
        <v>162.55915689003777</v>
      </c>
    </row>
    <row r="137" spans="1:11" s="287" customFormat="1" hidden="1" x14ac:dyDescent="0.2">
      <c r="A137" s="303">
        <v>4213</v>
      </c>
      <c r="B137" s="321" t="s">
        <v>230</v>
      </c>
      <c r="C137" s="87">
        <v>24438374.399999999</v>
      </c>
      <c r="D137" s="95">
        <v>22141875</v>
      </c>
      <c r="E137" s="80">
        <f t="shared" si="93"/>
        <v>90.60289623846667</v>
      </c>
      <c r="F137" s="95">
        <f>13350000+116845677</f>
        <v>130195677</v>
      </c>
      <c r="G137" s="283">
        <f t="shared" si="99"/>
        <v>588.00655771022105</v>
      </c>
      <c r="H137" s="95">
        <f>2900000+500000000</f>
        <v>502900000</v>
      </c>
      <c r="I137" s="80">
        <f t="shared" si="100"/>
        <v>386.26474518044097</v>
      </c>
      <c r="J137" s="95">
        <f>50000+817460000</f>
        <v>817510000</v>
      </c>
      <c r="K137" s="80">
        <f t="shared" si="101"/>
        <v>162.55915689003777</v>
      </c>
    </row>
    <row r="138" spans="1:11" s="287" customFormat="1" x14ac:dyDescent="0.2">
      <c r="A138" s="303"/>
      <c r="B138" s="304"/>
      <c r="C138" s="252"/>
      <c r="D138" s="80"/>
      <c r="E138" s="283"/>
      <c r="F138" s="80"/>
      <c r="G138" s="283"/>
      <c r="H138" s="80"/>
      <c r="I138" s="283"/>
      <c r="J138" s="80"/>
      <c r="K138" s="283"/>
    </row>
    <row r="139" spans="1:11" s="287" customFormat="1" ht="25.15" customHeight="1" x14ac:dyDescent="0.2">
      <c r="A139" s="438" t="s">
        <v>151</v>
      </c>
      <c r="B139" s="302" t="s">
        <v>152</v>
      </c>
      <c r="C139" s="84">
        <f t="shared" ref="C139" si="105">C140+C143</f>
        <v>4405008.55</v>
      </c>
      <c r="D139" s="84">
        <f t="shared" ref="D139:F139" si="106">D140+D143</f>
        <v>7375660</v>
      </c>
      <c r="E139" s="283">
        <f t="shared" ref="E139:E145" si="107">D139/C139*100</f>
        <v>167.43804050051162</v>
      </c>
      <c r="F139" s="84">
        <f t="shared" si="106"/>
        <v>5100323</v>
      </c>
      <c r="G139" s="283">
        <f t="shared" si="99"/>
        <v>69.150733629261651</v>
      </c>
      <c r="H139" s="84">
        <f t="shared" ref="H139" si="108">H140+H143</f>
        <v>0</v>
      </c>
      <c r="I139" s="283">
        <f t="shared" si="100"/>
        <v>0</v>
      </c>
      <c r="J139" s="84">
        <f t="shared" ref="J139" si="109">J140+J143</f>
        <v>0</v>
      </c>
      <c r="K139" s="387" t="s">
        <v>297</v>
      </c>
    </row>
    <row r="140" spans="1:11" s="287" customFormat="1" hidden="1" x14ac:dyDescent="0.2">
      <c r="A140" s="316">
        <v>41</v>
      </c>
      <c r="B140" s="302" t="s">
        <v>13</v>
      </c>
      <c r="C140" s="84">
        <f t="shared" ref="C140:C141" si="110">C141</f>
        <v>0</v>
      </c>
      <c r="D140" s="84">
        <f t="shared" ref="D140:J140" si="111">D141</f>
        <v>0</v>
      </c>
      <c r="E140" s="283" t="e">
        <f t="shared" si="107"/>
        <v>#DIV/0!</v>
      </c>
      <c r="F140" s="84">
        <f t="shared" si="111"/>
        <v>0</v>
      </c>
      <c r="G140" s="283" t="e">
        <f t="shared" si="99"/>
        <v>#DIV/0!</v>
      </c>
      <c r="H140" s="84">
        <f t="shared" si="111"/>
        <v>0</v>
      </c>
      <c r="I140" s="283" t="e">
        <f t="shared" si="100"/>
        <v>#DIV/0!</v>
      </c>
      <c r="J140" s="84">
        <f t="shared" si="111"/>
        <v>0</v>
      </c>
      <c r="K140" s="387" t="e">
        <f t="shared" si="101"/>
        <v>#DIV/0!</v>
      </c>
    </row>
    <row r="141" spans="1:11" s="287" customFormat="1" hidden="1" x14ac:dyDescent="0.2">
      <c r="A141" s="316">
        <v>411</v>
      </c>
      <c r="B141" s="302" t="s">
        <v>108</v>
      </c>
      <c r="C141" s="84">
        <f t="shared" si="110"/>
        <v>0</v>
      </c>
      <c r="D141" s="84">
        <f t="shared" ref="D141:J141" si="112">D142</f>
        <v>0</v>
      </c>
      <c r="E141" s="283" t="e">
        <f t="shared" si="107"/>
        <v>#DIV/0!</v>
      </c>
      <c r="F141" s="84">
        <f t="shared" si="112"/>
        <v>0</v>
      </c>
      <c r="G141" s="283" t="e">
        <f t="shared" si="99"/>
        <v>#DIV/0!</v>
      </c>
      <c r="H141" s="84">
        <f t="shared" si="112"/>
        <v>0</v>
      </c>
      <c r="I141" s="283" t="e">
        <f t="shared" si="100"/>
        <v>#DIV/0!</v>
      </c>
      <c r="J141" s="84">
        <f t="shared" si="112"/>
        <v>0</v>
      </c>
      <c r="K141" s="387" t="e">
        <f t="shared" si="101"/>
        <v>#DIV/0!</v>
      </c>
    </row>
    <row r="142" spans="1:11" s="287" customFormat="1" hidden="1" x14ac:dyDescent="0.2">
      <c r="A142" s="322">
        <v>4111</v>
      </c>
      <c r="B142" s="321" t="s">
        <v>42</v>
      </c>
      <c r="C142" s="87">
        <v>0</v>
      </c>
      <c r="D142" s="95">
        <v>0</v>
      </c>
      <c r="E142" s="80" t="e">
        <f t="shared" si="107"/>
        <v>#DIV/0!</v>
      </c>
      <c r="F142" s="95">
        <v>0</v>
      </c>
      <c r="G142" s="283" t="e">
        <f t="shared" si="99"/>
        <v>#DIV/0!</v>
      </c>
      <c r="H142" s="95">
        <v>0</v>
      </c>
      <c r="I142" s="80" t="e">
        <f t="shared" si="100"/>
        <v>#DIV/0!</v>
      </c>
      <c r="J142" s="95">
        <v>0</v>
      </c>
      <c r="K142" s="388" t="e">
        <f t="shared" si="101"/>
        <v>#DIV/0!</v>
      </c>
    </row>
    <row r="143" spans="1:11" s="287" customFormat="1" x14ac:dyDescent="0.2">
      <c r="A143" s="316">
        <v>42</v>
      </c>
      <c r="B143" s="319" t="s">
        <v>223</v>
      </c>
      <c r="C143" s="84">
        <f t="shared" ref="C143:C144" si="113">C144</f>
        <v>4405008.55</v>
      </c>
      <c r="D143" s="84">
        <f t="shared" ref="D143:J143" si="114">D144</f>
        <v>7375660</v>
      </c>
      <c r="E143" s="283">
        <f t="shared" si="107"/>
        <v>167.43804050051162</v>
      </c>
      <c r="F143" s="84">
        <f t="shared" si="114"/>
        <v>5100323</v>
      </c>
      <c r="G143" s="283">
        <f t="shared" si="99"/>
        <v>69.150733629261651</v>
      </c>
      <c r="H143" s="84">
        <f t="shared" si="114"/>
        <v>0</v>
      </c>
      <c r="I143" s="283">
        <f t="shared" si="100"/>
        <v>0</v>
      </c>
      <c r="J143" s="84">
        <f t="shared" si="114"/>
        <v>0</v>
      </c>
      <c r="K143" s="387" t="s">
        <v>297</v>
      </c>
    </row>
    <row r="144" spans="1:11" s="287" customFormat="1" x14ac:dyDescent="0.2">
      <c r="A144" s="317">
        <v>421</v>
      </c>
      <c r="B144" s="318" t="s">
        <v>16</v>
      </c>
      <c r="C144" s="95">
        <f t="shared" si="113"/>
        <v>4405008.55</v>
      </c>
      <c r="D144" s="95">
        <f t="shared" ref="D144:J144" si="115">D145</f>
        <v>7375660</v>
      </c>
      <c r="E144" s="80">
        <f t="shared" si="107"/>
        <v>167.43804050051162</v>
      </c>
      <c r="F144" s="95">
        <f t="shared" si="115"/>
        <v>5100323</v>
      </c>
      <c r="G144" s="80">
        <f t="shared" si="99"/>
        <v>69.150733629261651</v>
      </c>
      <c r="H144" s="380">
        <f t="shared" si="115"/>
        <v>0</v>
      </c>
      <c r="I144" s="347">
        <f t="shared" si="100"/>
        <v>0</v>
      </c>
      <c r="J144" s="380">
        <f t="shared" si="115"/>
        <v>0</v>
      </c>
      <c r="K144" s="347" t="e">
        <f t="shared" si="101"/>
        <v>#DIV/0!</v>
      </c>
    </row>
    <row r="145" spans="1:11" s="287" customFormat="1" hidden="1" x14ac:dyDescent="0.2">
      <c r="A145" s="303">
        <v>4213</v>
      </c>
      <c r="B145" s="321" t="s">
        <v>230</v>
      </c>
      <c r="C145" s="87">
        <v>4405008.55</v>
      </c>
      <c r="D145" s="95">
        <v>7375660</v>
      </c>
      <c r="E145" s="80">
        <f t="shared" si="107"/>
        <v>167.43804050051162</v>
      </c>
      <c r="F145" s="95">
        <f>5100734-411</f>
        <v>5100323</v>
      </c>
      <c r="G145" s="283">
        <f t="shared" si="99"/>
        <v>69.150733629261651</v>
      </c>
      <c r="H145" s="95">
        <v>0</v>
      </c>
      <c r="I145" s="80">
        <f t="shared" si="100"/>
        <v>0</v>
      </c>
      <c r="J145" s="95">
        <v>0</v>
      </c>
      <c r="K145" s="80" t="e">
        <f t="shared" si="101"/>
        <v>#DIV/0!</v>
      </c>
    </row>
    <row r="146" spans="1:11" s="287" customFormat="1" x14ac:dyDescent="0.2">
      <c r="A146" s="303"/>
      <c r="B146" s="304"/>
      <c r="C146" s="87"/>
      <c r="D146" s="95"/>
      <c r="E146" s="283"/>
      <c r="F146" s="95"/>
      <c r="G146" s="283"/>
      <c r="H146" s="95"/>
      <c r="I146" s="283"/>
      <c r="J146" s="95"/>
      <c r="K146" s="283"/>
    </row>
    <row r="147" spans="1:11" s="287" customFormat="1" ht="25.15" customHeight="1" x14ac:dyDescent="0.2">
      <c r="A147" s="438" t="s">
        <v>153</v>
      </c>
      <c r="B147" s="302" t="s">
        <v>154</v>
      </c>
      <c r="C147" s="84">
        <f t="shared" ref="C147" si="116">C150+C153</f>
        <v>55368309.240000002</v>
      </c>
      <c r="D147" s="84">
        <f t="shared" ref="D147:F147" si="117">D150+D153</f>
        <v>20836410</v>
      </c>
      <c r="E147" s="283">
        <f t="shared" ref="E147:E153" si="118">D147/C147*100</f>
        <v>37.632375425592826</v>
      </c>
      <c r="F147" s="84">
        <f t="shared" si="117"/>
        <v>620000</v>
      </c>
      <c r="G147" s="283">
        <f t="shared" si="99"/>
        <v>2.9755605692151383</v>
      </c>
      <c r="H147" s="84">
        <f t="shared" ref="H147" si="119">H150+H153</f>
        <v>6350000</v>
      </c>
      <c r="I147" s="283">
        <f t="shared" si="100"/>
        <v>1024.1935483870968</v>
      </c>
      <c r="J147" s="84">
        <f t="shared" ref="J147" si="120">J150+J153</f>
        <v>26050000</v>
      </c>
      <c r="K147" s="283">
        <f t="shared" si="101"/>
        <v>410.23622047244095</v>
      </c>
    </row>
    <row r="148" spans="1:11" s="287" customFormat="1" x14ac:dyDescent="0.2">
      <c r="A148" s="316">
        <v>41</v>
      </c>
      <c r="B148" s="302" t="s">
        <v>13</v>
      </c>
      <c r="C148" s="84">
        <f t="shared" ref="C148:C149" si="121">C149</f>
        <v>90565.77</v>
      </c>
      <c r="D148" s="84">
        <f t="shared" ref="D148:J148" si="122">D149</f>
        <v>0</v>
      </c>
      <c r="E148" s="283">
        <f t="shared" si="118"/>
        <v>0</v>
      </c>
      <c r="F148" s="84">
        <f t="shared" si="122"/>
        <v>0</v>
      </c>
      <c r="G148" s="387" t="s">
        <v>297</v>
      </c>
      <c r="H148" s="84">
        <f t="shared" si="122"/>
        <v>500000</v>
      </c>
      <c r="I148" s="283" t="s">
        <v>297</v>
      </c>
      <c r="J148" s="84">
        <f t="shared" si="122"/>
        <v>1000000</v>
      </c>
      <c r="K148" s="283">
        <f t="shared" si="101"/>
        <v>200</v>
      </c>
    </row>
    <row r="149" spans="1:11" s="287" customFormat="1" x14ac:dyDescent="0.2">
      <c r="A149" s="317">
        <v>411</v>
      </c>
      <c r="B149" s="300" t="s">
        <v>108</v>
      </c>
      <c r="C149" s="95">
        <f t="shared" si="121"/>
        <v>90565.77</v>
      </c>
      <c r="D149" s="95">
        <f t="shared" ref="D149:J149" si="123">D150</f>
        <v>0</v>
      </c>
      <c r="E149" s="80">
        <f t="shared" si="118"/>
        <v>0</v>
      </c>
      <c r="F149" s="95">
        <f t="shared" si="123"/>
        <v>0</v>
      </c>
      <c r="G149" s="388" t="s">
        <v>297</v>
      </c>
      <c r="H149" s="380">
        <f t="shared" si="123"/>
        <v>500000</v>
      </c>
      <c r="I149" s="347" t="s">
        <v>297</v>
      </c>
      <c r="J149" s="380">
        <f t="shared" si="123"/>
        <v>1000000</v>
      </c>
      <c r="K149" s="347">
        <f t="shared" si="101"/>
        <v>200</v>
      </c>
    </row>
    <row r="150" spans="1:11" s="287" customFormat="1" hidden="1" x14ac:dyDescent="0.2">
      <c r="A150" s="322">
        <v>4111</v>
      </c>
      <c r="B150" s="321" t="s">
        <v>42</v>
      </c>
      <c r="C150" s="87">
        <v>90565.77</v>
      </c>
      <c r="D150" s="95">
        <v>0</v>
      </c>
      <c r="E150" s="80">
        <f t="shared" si="118"/>
        <v>0</v>
      </c>
      <c r="F150" s="95">
        <v>0</v>
      </c>
      <c r="G150" s="283" t="e">
        <f t="shared" si="99"/>
        <v>#DIV/0!</v>
      </c>
      <c r="H150" s="95">
        <v>500000</v>
      </c>
      <c r="I150" s="80" t="e">
        <f t="shared" si="100"/>
        <v>#DIV/0!</v>
      </c>
      <c r="J150" s="95">
        <v>1000000</v>
      </c>
      <c r="K150" s="80">
        <f t="shared" si="101"/>
        <v>200</v>
      </c>
    </row>
    <row r="151" spans="1:11" s="287" customFormat="1" x14ac:dyDescent="0.2">
      <c r="A151" s="316">
        <v>42</v>
      </c>
      <c r="B151" s="319" t="s">
        <v>223</v>
      </c>
      <c r="C151" s="84">
        <f t="shared" ref="C151" si="124">C152</f>
        <v>55277743.469999999</v>
      </c>
      <c r="D151" s="84">
        <f t="shared" ref="D151:J151" si="125">D152</f>
        <v>20836410</v>
      </c>
      <c r="E151" s="283">
        <f t="shared" si="118"/>
        <v>37.694031434745902</v>
      </c>
      <c r="F151" s="84">
        <f t="shared" si="125"/>
        <v>620000</v>
      </c>
      <c r="G151" s="283">
        <f t="shared" si="99"/>
        <v>2.9755605692151383</v>
      </c>
      <c r="H151" s="84">
        <f t="shared" si="125"/>
        <v>5850000</v>
      </c>
      <c r="I151" s="283">
        <f t="shared" si="100"/>
        <v>943.54838709677415</v>
      </c>
      <c r="J151" s="84">
        <f t="shared" si="125"/>
        <v>25050000</v>
      </c>
      <c r="K151" s="283">
        <f t="shared" si="101"/>
        <v>428.20512820512818</v>
      </c>
    </row>
    <row r="152" spans="1:11" s="287" customFormat="1" x14ac:dyDescent="0.2">
      <c r="A152" s="317">
        <v>421</v>
      </c>
      <c r="B152" s="318" t="s">
        <v>16</v>
      </c>
      <c r="C152" s="95">
        <f>C153</f>
        <v>55277743.469999999</v>
      </c>
      <c r="D152" s="95">
        <f>D153</f>
        <v>20836410</v>
      </c>
      <c r="E152" s="80">
        <f t="shared" si="118"/>
        <v>37.694031434745902</v>
      </c>
      <c r="F152" s="95">
        <f>F153</f>
        <v>620000</v>
      </c>
      <c r="G152" s="80">
        <f t="shared" si="99"/>
        <v>2.9755605692151383</v>
      </c>
      <c r="H152" s="380">
        <f>H153</f>
        <v>5850000</v>
      </c>
      <c r="I152" s="347">
        <f t="shared" si="100"/>
        <v>943.54838709677415</v>
      </c>
      <c r="J152" s="380">
        <f>J153</f>
        <v>25050000</v>
      </c>
      <c r="K152" s="347">
        <f t="shared" si="101"/>
        <v>428.20512820512818</v>
      </c>
    </row>
    <row r="153" spans="1:11" s="287" customFormat="1" hidden="1" x14ac:dyDescent="0.2">
      <c r="A153" s="303">
        <v>4213</v>
      </c>
      <c r="B153" s="321" t="s">
        <v>19</v>
      </c>
      <c r="C153" s="87">
        <v>55277743.469999999</v>
      </c>
      <c r="D153" s="95">
        <v>20836410</v>
      </c>
      <c r="E153" s="80">
        <f t="shared" si="118"/>
        <v>37.694031434745902</v>
      </c>
      <c r="F153" s="95">
        <v>620000</v>
      </c>
      <c r="G153" s="283">
        <f t="shared" si="99"/>
        <v>2.9755605692151383</v>
      </c>
      <c r="H153" s="95">
        <f>250000+5600000</f>
        <v>5850000</v>
      </c>
      <c r="I153" s="80">
        <f t="shared" si="100"/>
        <v>943.54838709677415</v>
      </c>
      <c r="J153" s="95">
        <f>50000+25000000</f>
        <v>25050000</v>
      </c>
      <c r="K153" s="80">
        <f t="shared" si="101"/>
        <v>428.20512820512818</v>
      </c>
    </row>
    <row r="154" spans="1:11" s="287" customFormat="1" x14ac:dyDescent="0.2">
      <c r="A154" s="303"/>
      <c r="B154" s="304"/>
      <c r="C154" s="87"/>
      <c r="D154" s="95"/>
      <c r="E154" s="80"/>
      <c r="F154" s="95"/>
      <c r="G154" s="283"/>
      <c r="H154" s="95"/>
      <c r="I154" s="80"/>
      <c r="J154" s="95"/>
      <c r="K154" s="80"/>
    </row>
    <row r="155" spans="1:11" s="287" customFormat="1" x14ac:dyDescent="0.2">
      <c r="A155" s="315" t="s">
        <v>155</v>
      </c>
      <c r="B155" s="309" t="s">
        <v>156</v>
      </c>
      <c r="C155" s="84">
        <f>C156+C159</f>
        <v>15453736.51</v>
      </c>
      <c r="D155" s="84">
        <f>D156+D159</f>
        <v>10045481</v>
      </c>
      <c r="E155" s="283">
        <f t="shared" ref="E155:E161" si="126">D155/C155*100</f>
        <v>65.003573689118113</v>
      </c>
      <c r="F155" s="84">
        <f>F156+F159</f>
        <v>26990000</v>
      </c>
      <c r="G155" s="283">
        <f t="shared" si="99"/>
        <v>268.67802547234925</v>
      </c>
      <c r="H155" s="84">
        <f>H156+H159</f>
        <v>39070000</v>
      </c>
      <c r="I155" s="283">
        <f t="shared" si="100"/>
        <v>144.75731752500926</v>
      </c>
      <c r="J155" s="84">
        <f>J156+J159</f>
        <v>2420000</v>
      </c>
      <c r="K155" s="283">
        <f t="shared" si="101"/>
        <v>6.1940107499360124</v>
      </c>
    </row>
    <row r="156" spans="1:11" s="287" customFormat="1" x14ac:dyDescent="0.2">
      <c r="A156" s="316">
        <v>41</v>
      </c>
      <c r="B156" s="302" t="s">
        <v>13</v>
      </c>
      <c r="C156" s="84">
        <f>C157</f>
        <v>3641318.99</v>
      </c>
      <c r="D156" s="84">
        <f>D157</f>
        <v>4044000</v>
      </c>
      <c r="E156" s="283">
        <f t="shared" si="126"/>
        <v>111.05865789583021</v>
      </c>
      <c r="F156" s="84">
        <f>F157</f>
        <v>2700000</v>
      </c>
      <c r="G156" s="283">
        <f t="shared" si="99"/>
        <v>66.765578635014833</v>
      </c>
      <c r="H156" s="84">
        <f>H157</f>
        <v>3000000</v>
      </c>
      <c r="I156" s="283">
        <f t="shared" si="100"/>
        <v>111.11111111111111</v>
      </c>
      <c r="J156" s="84">
        <f>J157</f>
        <v>2200000</v>
      </c>
      <c r="K156" s="283">
        <f t="shared" si="101"/>
        <v>73.333333333333329</v>
      </c>
    </row>
    <row r="157" spans="1:11" s="287" customFormat="1" x14ac:dyDescent="0.2">
      <c r="A157" s="317">
        <v>411</v>
      </c>
      <c r="B157" s="300" t="s">
        <v>108</v>
      </c>
      <c r="C157" s="95">
        <f t="shared" ref="C157" si="127">C158</f>
        <v>3641318.99</v>
      </c>
      <c r="D157" s="95">
        <f t="shared" ref="D157:J157" si="128">D158</f>
        <v>4044000</v>
      </c>
      <c r="E157" s="80">
        <f t="shared" si="126"/>
        <v>111.05865789583021</v>
      </c>
      <c r="F157" s="95">
        <f t="shared" si="128"/>
        <v>2700000</v>
      </c>
      <c r="G157" s="80">
        <f t="shared" si="99"/>
        <v>66.765578635014833</v>
      </c>
      <c r="H157" s="380">
        <f t="shared" si="128"/>
        <v>3000000</v>
      </c>
      <c r="I157" s="347">
        <f t="shared" si="100"/>
        <v>111.11111111111111</v>
      </c>
      <c r="J157" s="380">
        <f t="shared" si="128"/>
        <v>2200000</v>
      </c>
      <c r="K157" s="347">
        <f t="shared" si="101"/>
        <v>73.333333333333329</v>
      </c>
    </row>
    <row r="158" spans="1:11" s="287" customFormat="1" hidden="1" x14ac:dyDescent="0.2">
      <c r="A158" s="322">
        <v>4111</v>
      </c>
      <c r="B158" s="321" t="s">
        <v>42</v>
      </c>
      <c r="C158" s="87">
        <v>3641318.99</v>
      </c>
      <c r="D158" s="95">
        <v>4044000</v>
      </c>
      <c r="E158" s="80">
        <f t="shared" si="126"/>
        <v>111.05865789583021</v>
      </c>
      <c r="F158" s="95">
        <v>2700000</v>
      </c>
      <c r="G158" s="283">
        <f t="shared" si="99"/>
        <v>66.765578635014833</v>
      </c>
      <c r="H158" s="95">
        <v>3000000</v>
      </c>
      <c r="I158" s="80">
        <f t="shared" si="100"/>
        <v>111.11111111111111</v>
      </c>
      <c r="J158" s="95">
        <v>2200000</v>
      </c>
      <c r="K158" s="80">
        <f t="shared" si="101"/>
        <v>73.333333333333329</v>
      </c>
    </row>
    <row r="159" spans="1:11" s="287" customFormat="1" x14ac:dyDescent="0.2">
      <c r="A159" s="316">
        <v>42</v>
      </c>
      <c r="B159" s="319" t="s">
        <v>223</v>
      </c>
      <c r="C159" s="84">
        <f t="shared" ref="C159:C160" si="129">C160</f>
        <v>11812417.52</v>
      </c>
      <c r="D159" s="84">
        <f t="shared" ref="D159:J159" si="130">D160</f>
        <v>6001481</v>
      </c>
      <c r="E159" s="283">
        <f t="shared" si="126"/>
        <v>50.806543113115431</v>
      </c>
      <c r="F159" s="84">
        <f t="shared" si="130"/>
        <v>24290000</v>
      </c>
      <c r="G159" s="283">
        <f t="shared" si="99"/>
        <v>404.73343163129238</v>
      </c>
      <c r="H159" s="84">
        <f t="shared" si="130"/>
        <v>36070000</v>
      </c>
      <c r="I159" s="283">
        <f t="shared" si="100"/>
        <v>148.49732400164677</v>
      </c>
      <c r="J159" s="84">
        <f t="shared" si="130"/>
        <v>220000</v>
      </c>
      <c r="K159" s="283">
        <f t="shared" si="101"/>
        <v>0.60992514555031885</v>
      </c>
    </row>
    <row r="160" spans="1:11" s="287" customFormat="1" x14ac:dyDescent="0.2">
      <c r="A160" s="317">
        <v>421</v>
      </c>
      <c r="B160" s="318" t="s">
        <v>16</v>
      </c>
      <c r="C160" s="95">
        <f t="shared" si="129"/>
        <v>11812417.52</v>
      </c>
      <c r="D160" s="95">
        <f t="shared" ref="D160:J160" si="131">D161</f>
        <v>6001481</v>
      </c>
      <c r="E160" s="80">
        <f t="shared" si="126"/>
        <v>50.806543113115431</v>
      </c>
      <c r="F160" s="95">
        <f t="shared" si="131"/>
        <v>24290000</v>
      </c>
      <c r="G160" s="80">
        <f t="shared" si="99"/>
        <v>404.73343163129238</v>
      </c>
      <c r="H160" s="380">
        <f t="shared" si="131"/>
        <v>36070000</v>
      </c>
      <c r="I160" s="347">
        <f t="shared" si="100"/>
        <v>148.49732400164677</v>
      </c>
      <c r="J160" s="380">
        <f t="shared" si="131"/>
        <v>220000</v>
      </c>
      <c r="K160" s="347">
        <f t="shared" si="101"/>
        <v>0.60992514555031885</v>
      </c>
    </row>
    <row r="161" spans="1:11" s="287" customFormat="1" hidden="1" x14ac:dyDescent="0.2">
      <c r="A161" s="303">
        <v>4213</v>
      </c>
      <c r="B161" s="321" t="s">
        <v>230</v>
      </c>
      <c r="C161" s="87">
        <v>11812417.52</v>
      </c>
      <c r="D161" s="95">
        <v>6001481</v>
      </c>
      <c r="E161" s="80">
        <f t="shared" si="126"/>
        <v>50.806543113115431</v>
      </c>
      <c r="F161" s="95">
        <f>560000+23730000</f>
        <v>24290000</v>
      </c>
      <c r="G161" s="283">
        <f t="shared" si="99"/>
        <v>404.73343163129238</v>
      </c>
      <c r="H161" s="95">
        <f>320000+35750000</f>
        <v>36070000</v>
      </c>
      <c r="I161" s="80">
        <f t="shared" si="100"/>
        <v>148.49732400164677</v>
      </c>
      <c r="J161" s="95">
        <f>220000</f>
        <v>220000</v>
      </c>
      <c r="K161" s="80">
        <f t="shared" si="101"/>
        <v>0.60992514555031885</v>
      </c>
    </row>
    <row r="162" spans="1:11" s="287" customFormat="1" x14ac:dyDescent="0.2">
      <c r="A162" s="303"/>
      <c r="B162" s="321"/>
      <c r="C162" s="87"/>
      <c r="D162" s="95"/>
      <c r="E162" s="283"/>
      <c r="F162" s="95"/>
      <c r="G162" s="283"/>
      <c r="H162" s="95"/>
      <c r="I162" s="283"/>
      <c r="J162" s="95"/>
      <c r="K162" s="283"/>
    </row>
    <row r="163" spans="1:11" s="287" customFormat="1" x14ac:dyDescent="0.2">
      <c r="A163" s="315" t="s">
        <v>194</v>
      </c>
      <c r="B163" s="309" t="s">
        <v>162</v>
      </c>
      <c r="C163" s="84">
        <f t="shared" ref="C163" si="132">C164+C167</f>
        <v>108373004.98999999</v>
      </c>
      <c r="D163" s="84">
        <f t="shared" ref="D163:F163" si="133">D164+D167</f>
        <v>44650000</v>
      </c>
      <c r="E163" s="283">
        <f t="shared" ref="E163:E170" si="134">D163/C163*100</f>
        <v>41.200297070400545</v>
      </c>
      <c r="F163" s="84">
        <f t="shared" si="133"/>
        <v>2000000</v>
      </c>
      <c r="G163" s="283">
        <f t="shared" si="99"/>
        <v>4.4792833146696527</v>
      </c>
      <c r="H163" s="84">
        <f t="shared" ref="H163" si="135">H164+H167</f>
        <v>0</v>
      </c>
      <c r="I163" s="387" t="s">
        <v>297</v>
      </c>
      <c r="J163" s="84">
        <f t="shared" ref="J163" si="136">J164+J167</f>
        <v>0</v>
      </c>
      <c r="K163" s="387" t="s">
        <v>297</v>
      </c>
    </row>
    <row r="164" spans="1:11" s="287" customFormat="1" x14ac:dyDescent="0.2">
      <c r="A164" s="316">
        <v>41</v>
      </c>
      <c r="B164" s="302" t="s">
        <v>13</v>
      </c>
      <c r="C164" s="84">
        <f t="shared" ref="C164:C165" si="137">C165</f>
        <v>6000585.75</v>
      </c>
      <c r="D164" s="84">
        <f t="shared" ref="D164:J164" si="138">D165</f>
        <v>2500000</v>
      </c>
      <c r="E164" s="283">
        <f t="shared" si="134"/>
        <v>41.662599355404595</v>
      </c>
      <c r="F164" s="84">
        <f t="shared" si="138"/>
        <v>0</v>
      </c>
      <c r="G164" s="283">
        <f t="shared" si="99"/>
        <v>0</v>
      </c>
      <c r="H164" s="84">
        <f t="shared" si="138"/>
        <v>0</v>
      </c>
      <c r="I164" s="387" t="s">
        <v>297</v>
      </c>
      <c r="J164" s="84">
        <f t="shared" si="138"/>
        <v>0</v>
      </c>
      <c r="K164" s="387" t="s">
        <v>297</v>
      </c>
    </row>
    <row r="165" spans="1:11" s="287" customFormat="1" x14ac:dyDescent="0.2">
      <c r="A165" s="317">
        <v>411</v>
      </c>
      <c r="B165" s="300" t="s">
        <v>108</v>
      </c>
      <c r="C165" s="95">
        <f t="shared" si="137"/>
        <v>6000585.75</v>
      </c>
      <c r="D165" s="95">
        <f t="shared" ref="D165:J165" si="139">D166</f>
        <v>2500000</v>
      </c>
      <c r="E165" s="80">
        <f t="shared" si="134"/>
        <v>41.662599355404595</v>
      </c>
      <c r="F165" s="95">
        <f t="shared" si="139"/>
        <v>0</v>
      </c>
      <c r="G165" s="80">
        <f t="shared" si="99"/>
        <v>0</v>
      </c>
      <c r="H165" s="380">
        <f t="shared" si="139"/>
        <v>0</v>
      </c>
      <c r="I165" s="389" t="s">
        <v>297</v>
      </c>
      <c r="J165" s="380">
        <f t="shared" si="139"/>
        <v>0</v>
      </c>
      <c r="K165" s="389" t="s">
        <v>297</v>
      </c>
    </row>
    <row r="166" spans="1:11" s="287" customFormat="1" hidden="1" x14ac:dyDescent="0.2">
      <c r="A166" s="322">
        <v>4111</v>
      </c>
      <c r="B166" s="321" t="s">
        <v>42</v>
      </c>
      <c r="C166" s="87">
        <v>6000585.75</v>
      </c>
      <c r="D166" s="95">
        <v>2500000</v>
      </c>
      <c r="E166" s="80">
        <f t="shared" si="134"/>
        <v>41.662599355404595</v>
      </c>
      <c r="F166" s="95">
        <v>0</v>
      </c>
      <c r="G166" s="283">
        <f t="shared" si="99"/>
        <v>0</v>
      </c>
      <c r="H166" s="95">
        <v>0</v>
      </c>
      <c r="I166" s="388" t="s">
        <v>297</v>
      </c>
      <c r="J166" s="95">
        <v>0</v>
      </c>
      <c r="K166" s="388" t="s">
        <v>297</v>
      </c>
    </row>
    <row r="167" spans="1:11" s="287" customFormat="1" x14ac:dyDescent="0.2">
      <c r="A167" s="316">
        <v>42</v>
      </c>
      <c r="B167" s="319" t="s">
        <v>223</v>
      </c>
      <c r="C167" s="84">
        <f t="shared" ref="C167" si="140">C168</f>
        <v>102372419.23999999</v>
      </c>
      <c r="D167" s="84">
        <f t="shared" ref="D167:J167" si="141">D168</f>
        <v>42150000</v>
      </c>
      <c r="E167" s="283">
        <f t="shared" si="134"/>
        <v>41.173199102762553</v>
      </c>
      <c r="F167" s="84">
        <f t="shared" si="141"/>
        <v>2000000</v>
      </c>
      <c r="G167" s="283">
        <f t="shared" si="99"/>
        <v>4.7449584816132857</v>
      </c>
      <c r="H167" s="84">
        <f t="shared" si="141"/>
        <v>0</v>
      </c>
      <c r="I167" s="387" t="s">
        <v>297</v>
      </c>
      <c r="J167" s="84">
        <f t="shared" si="141"/>
        <v>0</v>
      </c>
      <c r="K167" s="387" t="s">
        <v>297</v>
      </c>
    </row>
    <row r="168" spans="1:11" s="287" customFormat="1" x14ac:dyDescent="0.2">
      <c r="A168" s="317">
        <v>421</v>
      </c>
      <c r="B168" s="318" t="s">
        <v>16</v>
      </c>
      <c r="C168" s="95">
        <f t="shared" ref="C168" si="142">C169+C170</f>
        <v>102372419.23999999</v>
      </c>
      <c r="D168" s="95">
        <f t="shared" ref="D168:F168" si="143">D169+D170</f>
        <v>42150000</v>
      </c>
      <c r="E168" s="80">
        <f t="shared" si="134"/>
        <v>41.173199102762553</v>
      </c>
      <c r="F168" s="95">
        <f t="shared" si="143"/>
        <v>2000000</v>
      </c>
      <c r="G168" s="80">
        <f t="shared" si="99"/>
        <v>4.7449584816132857</v>
      </c>
      <c r="H168" s="380">
        <f t="shared" ref="H168" si="144">H169+H170</f>
        <v>0</v>
      </c>
      <c r="I168" s="389" t="s">
        <v>297</v>
      </c>
      <c r="J168" s="380">
        <f t="shared" ref="J168" si="145">J169+J170</f>
        <v>0</v>
      </c>
      <c r="K168" s="389" t="s">
        <v>297</v>
      </c>
    </row>
    <row r="169" spans="1:11" s="287" customFormat="1" hidden="1" x14ac:dyDescent="0.2">
      <c r="A169" s="303">
        <v>4213</v>
      </c>
      <c r="B169" s="321" t="s">
        <v>230</v>
      </c>
      <c r="C169" s="87">
        <v>88617076.019999996</v>
      </c>
      <c r="D169" s="95">
        <v>27500000</v>
      </c>
      <c r="E169" s="80">
        <f t="shared" si="134"/>
        <v>31.032393794840988</v>
      </c>
      <c r="F169" s="95">
        <v>2000000</v>
      </c>
      <c r="G169" s="283">
        <f t="shared" si="99"/>
        <v>7.2727272727272725</v>
      </c>
      <c r="H169" s="95">
        <v>0</v>
      </c>
      <c r="I169" s="388" t="s">
        <v>297</v>
      </c>
      <c r="J169" s="95">
        <v>0</v>
      </c>
      <c r="K169" s="388" t="s">
        <v>297</v>
      </c>
    </row>
    <row r="170" spans="1:11" s="287" customFormat="1" hidden="1" x14ac:dyDescent="0.2">
      <c r="A170" s="303">
        <v>4213</v>
      </c>
      <c r="B170" s="304" t="s">
        <v>146</v>
      </c>
      <c r="C170" s="87">
        <v>13755343.220000001</v>
      </c>
      <c r="D170" s="95">
        <v>14650000</v>
      </c>
      <c r="E170" s="80">
        <f t="shared" si="134"/>
        <v>106.50406729727533</v>
      </c>
      <c r="F170" s="95">
        <v>0</v>
      </c>
      <c r="G170" s="283">
        <f t="shared" si="99"/>
        <v>0</v>
      </c>
      <c r="H170" s="95">
        <v>0</v>
      </c>
      <c r="I170" s="388" t="s">
        <v>297</v>
      </c>
      <c r="J170" s="95">
        <v>0</v>
      </c>
      <c r="K170" s="388" t="s">
        <v>297</v>
      </c>
    </row>
    <row r="171" spans="1:11" s="287" customFormat="1" ht="6.6" customHeight="1" x14ac:dyDescent="0.2">
      <c r="A171" s="303"/>
      <c r="B171" s="304"/>
      <c r="C171" s="95"/>
      <c r="D171" s="95"/>
      <c r="E171" s="283"/>
      <c r="F171" s="95"/>
      <c r="G171" s="283"/>
      <c r="H171" s="95"/>
      <c r="I171" s="387"/>
      <c r="J171" s="95"/>
      <c r="K171" s="387"/>
    </row>
    <row r="172" spans="1:11" s="307" customFormat="1" ht="13.5" x14ac:dyDescent="0.25">
      <c r="A172" s="305" t="s">
        <v>246</v>
      </c>
      <c r="B172" s="306" t="s">
        <v>247</v>
      </c>
      <c r="C172" s="84">
        <f>C173+C176</f>
        <v>1147817.19</v>
      </c>
      <c r="D172" s="84">
        <f t="shared" ref="D172:F172" si="146">D173+D176</f>
        <v>0</v>
      </c>
      <c r="E172" s="283">
        <f t="shared" ref="E172:E183" si="147">D172/C172*100</f>
        <v>0</v>
      </c>
      <c r="F172" s="84">
        <f t="shared" si="146"/>
        <v>0</v>
      </c>
      <c r="G172" s="386" t="s">
        <v>297</v>
      </c>
      <c r="H172" s="84">
        <f t="shared" ref="H172" si="148">H173+H176</f>
        <v>0</v>
      </c>
      <c r="I172" s="387" t="s">
        <v>297</v>
      </c>
      <c r="J172" s="84">
        <f t="shared" ref="J172" si="149">J173+J176</f>
        <v>0</v>
      </c>
      <c r="K172" s="387" t="s">
        <v>297</v>
      </c>
    </row>
    <row r="173" spans="1:11" s="307" customFormat="1" x14ac:dyDescent="0.2">
      <c r="A173" s="305">
        <v>42</v>
      </c>
      <c r="B173" s="306" t="s">
        <v>223</v>
      </c>
      <c r="C173" s="84">
        <f t="shared" ref="C173:C174" si="150">C174</f>
        <v>1147817.19</v>
      </c>
      <c r="D173" s="84">
        <f t="shared" ref="D173:J174" si="151">D174</f>
        <v>0</v>
      </c>
      <c r="E173" s="283">
        <f t="shared" si="147"/>
        <v>0</v>
      </c>
      <c r="F173" s="84">
        <f t="shared" si="151"/>
        <v>0</v>
      </c>
      <c r="G173" s="387" t="s">
        <v>297</v>
      </c>
      <c r="H173" s="84">
        <f t="shared" si="151"/>
        <v>0</v>
      </c>
      <c r="I173" s="387" t="s">
        <v>297</v>
      </c>
      <c r="J173" s="84">
        <f t="shared" si="151"/>
        <v>0</v>
      </c>
      <c r="K173" s="387" t="s">
        <v>297</v>
      </c>
    </row>
    <row r="174" spans="1:11" s="82" customFormat="1" x14ac:dyDescent="0.2">
      <c r="A174" s="303">
        <v>421</v>
      </c>
      <c r="B174" s="304" t="s">
        <v>16</v>
      </c>
      <c r="C174" s="95">
        <f t="shared" si="150"/>
        <v>1147817.19</v>
      </c>
      <c r="D174" s="95">
        <f t="shared" si="151"/>
        <v>0</v>
      </c>
      <c r="E174" s="80">
        <f t="shared" si="147"/>
        <v>0</v>
      </c>
      <c r="F174" s="95">
        <f t="shared" si="151"/>
        <v>0</v>
      </c>
      <c r="G174" s="388" t="s">
        <v>297</v>
      </c>
      <c r="H174" s="380">
        <f t="shared" si="151"/>
        <v>0</v>
      </c>
      <c r="I174" s="389" t="s">
        <v>297</v>
      </c>
      <c r="J174" s="380">
        <f t="shared" si="151"/>
        <v>0</v>
      </c>
      <c r="K174" s="389" t="s">
        <v>297</v>
      </c>
    </row>
    <row r="175" spans="1:11" s="287" customFormat="1" hidden="1" x14ac:dyDescent="0.2">
      <c r="A175" s="303">
        <v>4213</v>
      </c>
      <c r="B175" s="304" t="s">
        <v>230</v>
      </c>
      <c r="C175" s="87">
        <v>1147817.19</v>
      </c>
      <c r="D175" s="95"/>
      <c r="E175" s="80">
        <f t="shared" si="147"/>
        <v>0</v>
      </c>
      <c r="F175" s="95">
        <v>0</v>
      </c>
      <c r="G175" s="283" t="s">
        <v>297</v>
      </c>
      <c r="H175" s="95">
        <v>0</v>
      </c>
      <c r="I175" s="80" t="s">
        <v>297</v>
      </c>
      <c r="J175" s="95">
        <v>0</v>
      </c>
      <c r="K175" s="80" t="s">
        <v>297</v>
      </c>
    </row>
    <row r="176" spans="1:11" s="287" customFormat="1" x14ac:dyDescent="0.2">
      <c r="A176" s="303"/>
      <c r="B176" s="304"/>
      <c r="C176" s="95"/>
      <c r="D176" s="95"/>
      <c r="E176" s="283"/>
      <c r="F176" s="95"/>
      <c r="G176" s="283"/>
      <c r="H176" s="95"/>
      <c r="I176" s="283"/>
      <c r="J176" s="95"/>
      <c r="K176" s="283"/>
    </row>
    <row r="177" spans="1:11" s="82" customFormat="1" x14ac:dyDescent="0.2">
      <c r="A177" s="315" t="s">
        <v>239</v>
      </c>
      <c r="B177" s="309" t="s">
        <v>240</v>
      </c>
      <c r="C177" s="84">
        <f>C178+C181</f>
        <v>331388218.92000002</v>
      </c>
      <c r="D177" s="84">
        <f>D178+D181</f>
        <v>286100000</v>
      </c>
      <c r="E177" s="283">
        <f t="shared" si="147"/>
        <v>86.333787281999605</v>
      </c>
      <c r="F177" s="84">
        <f>F178+F181</f>
        <v>510000000</v>
      </c>
      <c r="G177" s="283">
        <f t="shared" si="99"/>
        <v>178.25934987766516</v>
      </c>
      <c r="H177" s="84">
        <f>H178+H181</f>
        <v>520000000</v>
      </c>
      <c r="I177" s="283">
        <f t="shared" si="100"/>
        <v>101.96078431372548</v>
      </c>
      <c r="J177" s="84">
        <f>J178+J181</f>
        <v>530000000</v>
      </c>
      <c r="K177" s="283">
        <f t="shared" si="101"/>
        <v>101.92307692307692</v>
      </c>
    </row>
    <row r="178" spans="1:11" s="287" customFormat="1" x14ac:dyDescent="0.2">
      <c r="A178" s="316">
        <v>41</v>
      </c>
      <c r="B178" s="302" t="s">
        <v>13</v>
      </c>
      <c r="C178" s="84">
        <f>C179</f>
        <v>7857446.3200000003</v>
      </c>
      <c r="D178" s="84">
        <f>D179</f>
        <v>18000000</v>
      </c>
      <c r="E178" s="283">
        <f t="shared" si="147"/>
        <v>229.08206135858143</v>
      </c>
      <c r="F178" s="84">
        <f>F179</f>
        <v>40000000</v>
      </c>
      <c r="G178" s="283">
        <f t="shared" si="99"/>
        <v>222.22222222222223</v>
      </c>
      <c r="H178" s="84">
        <f>H179</f>
        <v>20000000</v>
      </c>
      <c r="I178" s="283">
        <f t="shared" si="100"/>
        <v>50</v>
      </c>
      <c r="J178" s="84">
        <f>J179</f>
        <v>20000000</v>
      </c>
      <c r="K178" s="283">
        <f t="shared" si="101"/>
        <v>100</v>
      </c>
    </row>
    <row r="179" spans="1:11" s="287" customFormat="1" x14ac:dyDescent="0.2">
      <c r="A179" s="317">
        <v>411</v>
      </c>
      <c r="B179" s="300" t="s">
        <v>108</v>
      </c>
      <c r="C179" s="95">
        <f t="shared" ref="C179" si="152">C180</f>
        <v>7857446.3200000003</v>
      </c>
      <c r="D179" s="95">
        <f t="shared" ref="D179:J179" si="153">D180</f>
        <v>18000000</v>
      </c>
      <c r="E179" s="80">
        <f t="shared" si="147"/>
        <v>229.08206135858143</v>
      </c>
      <c r="F179" s="95">
        <f t="shared" si="153"/>
        <v>40000000</v>
      </c>
      <c r="G179" s="80">
        <f t="shared" si="99"/>
        <v>222.22222222222223</v>
      </c>
      <c r="H179" s="380">
        <f t="shared" si="153"/>
        <v>20000000</v>
      </c>
      <c r="I179" s="347">
        <f t="shared" si="100"/>
        <v>50</v>
      </c>
      <c r="J179" s="380">
        <f t="shared" si="153"/>
        <v>20000000</v>
      </c>
      <c r="K179" s="347">
        <f t="shared" si="101"/>
        <v>100</v>
      </c>
    </row>
    <row r="180" spans="1:11" s="287" customFormat="1" hidden="1" x14ac:dyDescent="0.2">
      <c r="A180" s="322">
        <v>4111</v>
      </c>
      <c r="B180" s="321" t="s">
        <v>42</v>
      </c>
      <c r="C180" s="87">
        <v>7857446.3200000003</v>
      </c>
      <c r="D180" s="95">
        <v>18000000</v>
      </c>
      <c r="E180" s="80">
        <f t="shared" si="147"/>
        <v>229.08206135858143</v>
      </c>
      <c r="F180" s="95">
        <v>40000000</v>
      </c>
      <c r="G180" s="283">
        <f t="shared" si="99"/>
        <v>222.22222222222223</v>
      </c>
      <c r="H180" s="95">
        <v>20000000</v>
      </c>
      <c r="I180" s="80">
        <f t="shared" si="100"/>
        <v>50</v>
      </c>
      <c r="J180" s="95">
        <v>20000000</v>
      </c>
      <c r="K180" s="80">
        <f t="shared" si="101"/>
        <v>100</v>
      </c>
    </row>
    <row r="181" spans="1:11" s="287" customFormat="1" x14ac:dyDescent="0.2">
      <c r="A181" s="316">
        <v>42</v>
      </c>
      <c r="B181" s="319" t="s">
        <v>223</v>
      </c>
      <c r="C181" s="84">
        <f t="shared" ref="C181:C182" si="154">C182</f>
        <v>323530772.60000002</v>
      </c>
      <c r="D181" s="84">
        <f t="shared" ref="D181:J182" si="155">D182</f>
        <v>268100000</v>
      </c>
      <c r="E181" s="283">
        <f t="shared" si="147"/>
        <v>82.866924170909613</v>
      </c>
      <c r="F181" s="84">
        <f t="shared" si="155"/>
        <v>470000000</v>
      </c>
      <c r="G181" s="283">
        <f t="shared" si="99"/>
        <v>175.30772099962701</v>
      </c>
      <c r="H181" s="84">
        <f t="shared" si="155"/>
        <v>500000000</v>
      </c>
      <c r="I181" s="283">
        <f t="shared" si="100"/>
        <v>106.38297872340425</v>
      </c>
      <c r="J181" s="84">
        <f t="shared" si="155"/>
        <v>510000000</v>
      </c>
      <c r="K181" s="283">
        <f t="shared" si="101"/>
        <v>102</v>
      </c>
    </row>
    <row r="182" spans="1:11" s="287" customFormat="1" x14ac:dyDescent="0.2">
      <c r="A182" s="317">
        <v>421</v>
      </c>
      <c r="B182" s="318" t="s">
        <v>16</v>
      </c>
      <c r="C182" s="95">
        <f t="shared" si="154"/>
        <v>323530772.60000002</v>
      </c>
      <c r="D182" s="95">
        <f t="shared" si="155"/>
        <v>268100000</v>
      </c>
      <c r="E182" s="80">
        <f t="shared" si="147"/>
        <v>82.866924170909613</v>
      </c>
      <c r="F182" s="95">
        <f t="shared" si="155"/>
        <v>470000000</v>
      </c>
      <c r="G182" s="80">
        <f t="shared" si="99"/>
        <v>175.30772099962701</v>
      </c>
      <c r="H182" s="380">
        <f t="shared" si="155"/>
        <v>500000000</v>
      </c>
      <c r="I182" s="347">
        <f t="shared" si="100"/>
        <v>106.38297872340425</v>
      </c>
      <c r="J182" s="380">
        <f t="shared" si="155"/>
        <v>510000000</v>
      </c>
      <c r="K182" s="347">
        <f t="shared" si="101"/>
        <v>102</v>
      </c>
    </row>
    <row r="183" spans="1:11" s="287" customFormat="1" hidden="1" x14ac:dyDescent="0.2">
      <c r="A183" s="303">
        <v>4213</v>
      </c>
      <c r="B183" s="321" t="s">
        <v>230</v>
      </c>
      <c r="C183" s="87">
        <v>323530772.60000002</v>
      </c>
      <c r="D183" s="95">
        <v>268100000</v>
      </c>
      <c r="E183" s="80">
        <f t="shared" si="147"/>
        <v>82.866924170909613</v>
      </c>
      <c r="F183" s="95">
        <v>470000000</v>
      </c>
      <c r="G183" s="283">
        <f t="shared" si="99"/>
        <v>175.30772099962701</v>
      </c>
      <c r="H183" s="95">
        <v>500000000</v>
      </c>
      <c r="I183" s="80">
        <f t="shared" si="100"/>
        <v>106.38297872340425</v>
      </c>
      <c r="J183" s="95">
        <v>510000000</v>
      </c>
      <c r="K183" s="80">
        <f t="shared" si="101"/>
        <v>102</v>
      </c>
    </row>
    <row r="184" spans="1:11" s="287" customFormat="1" x14ac:dyDescent="0.2">
      <c r="A184" s="303"/>
      <c r="B184" s="304"/>
      <c r="C184" s="95"/>
      <c r="D184" s="95"/>
      <c r="E184" s="283"/>
      <c r="F184" s="95"/>
      <c r="G184" s="283"/>
      <c r="H184" s="95"/>
      <c r="I184" s="283"/>
      <c r="J184" s="95"/>
      <c r="K184" s="283"/>
    </row>
    <row r="185" spans="1:11" s="82" customFormat="1" x14ac:dyDescent="0.2">
      <c r="A185" s="315" t="s">
        <v>278</v>
      </c>
      <c r="B185" s="309" t="s">
        <v>279</v>
      </c>
      <c r="C185" s="84">
        <f>C186+C189</f>
        <v>0</v>
      </c>
      <c r="D185" s="84">
        <f>D186+D189</f>
        <v>19000000</v>
      </c>
      <c r="E185" s="387" t="s">
        <v>297</v>
      </c>
      <c r="F185" s="84">
        <f>F186+F189</f>
        <v>11000000</v>
      </c>
      <c r="G185" s="283">
        <f t="shared" si="99"/>
        <v>57.894736842105267</v>
      </c>
      <c r="H185" s="84">
        <f>H186+H189</f>
        <v>0</v>
      </c>
      <c r="I185" s="283">
        <f t="shared" si="100"/>
        <v>0</v>
      </c>
      <c r="J185" s="84">
        <f>J186+J189</f>
        <v>0</v>
      </c>
      <c r="K185" s="387" t="s">
        <v>297</v>
      </c>
    </row>
    <row r="186" spans="1:11" s="287" customFormat="1" hidden="1" x14ac:dyDescent="0.2">
      <c r="A186" s="316">
        <v>41</v>
      </c>
      <c r="B186" s="302" t="s">
        <v>13</v>
      </c>
      <c r="C186" s="84">
        <f>C187</f>
        <v>0</v>
      </c>
      <c r="D186" s="84">
        <f>D187</f>
        <v>0</v>
      </c>
      <c r="E186" s="387" t="s">
        <v>297</v>
      </c>
      <c r="F186" s="84">
        <f>F187</f>
        <v>0</v>
      </c>
      <c r="G186" s="283" t="e">
        <f t="shared" si="99"/>
        <v>#DIV/0!</v>
      </c>
      <c r="H186" s="84">
        <f>H187</f>
        <v>0</v>
      </c>
      <c r="I186" s="283" t="e">
        <f t="shared" si="100"/>
        <v>#DIV/0!</v>
      </c>
      <c r="J186" s="84">
        <f>J187</f>
        <v>0</v>
      </c>
      <c r="K186" s="387" t="s">
        <v>297</v>
      </c>
    </row>
    <row r="187" spans="1:11" s="287" customFormat="1" hidden="1" x14ac:dyDescent="0.2">
      <c r="A187" s="316">
        <v>411</v>
      </c>
      <c r="B187" s="302" t="s">
        <v>108</v>
      </c>
      <c r="C187" s="84">
        <f t="shared" ref="C187:J187" si="156">C188</f>
        <v>0</v>
      </c>
      <c r="D187" s="84">
        <f t="shared" si="156"/>
        <v>0</v>
      </c>
      <c r="E187" s="387" t="s">
        <v>297</v>
      </c>
      <c r="F187" s="84">
        <f t="shared" si="156"/>
        <v>0</v>
      </c>
      <c r="G187" s="283" t="e">
        <f t="shared" si="99"/>
        <v>#DIV/0!</v>
      </c>
      <c r="H187" s="84">
        <f t="shared" si="156"/>
        <v>0</v>
      </c>
      <c r="I187" s="283" t="e">
        <f t="shared" si="100"/>
        <v>#DIV/0!</v>
      </c>
      <c r="J187" s="84">
        <f t="shared" si="156"/>
        <v>0</v>
      </c>
      <c r="K187" s="387" t="s">
        <v>297</v>
      </c>
    </row>
    <row r="188" spans="1:11" s="287" customFormat="1" hidden="1" x14ac:dyDescent="0.2">
      <c r="A188" s="322">
        <v>4111</v>
      </c>
      <c r="B188" s="321" t="s">
        <v>42</v>
      </c>
      <c r="C188" s="95">
        <v>0</v>
      </c>
      <c r="D188" s="95">
        <v>0</v>
      </c>
      <c r="E188" s="387" t="s">
        <v>297</v>
      </c>
      <c r="F188" s="95">
        <v>0</v>
      </c>
      <c r="G188" s="283" t="e">
        <f t="shared" si="99"/>
        <v>#DIV/0!</v>
      </c>
      <c r="H188" s="95">
        <v>0</v>
      </c>
      <c r="I188" s="80" t="e">
        <f t="shared" si="100"/>
        <v>#DIV/0!</v>
      </c>
      <c r="J188" s="95">
        <v>0</v>
      </c>
      <c r="K188" s="388" t="s">
        <v>297</v>
      </c>
    </row>
    <row r="189" spans="1:11" s="287" customFormat="1" x14ac:dyDescent="0.2">
      <c r="A189" s="316">
        <v>42</v>
      </c>
      <c r="B189" s="319" t="s">
        <v>223</v>
      </c>
      <c r="C189" s="84">
        <f t="shared" ref="C189:J190" si="157">C190</f>
        <v>0</v>
      </c>
      <c r="D189" s="84">
        <f t="shared" si="157"/>
        <v>19000000</v>
      </c>
      <c r="E189" s="387" t="s">
        <v>297</v>
      </c>
      <c r="F189" s="84">
        <f t="shared" si="157"/>
        <v>11000000</v>
      </c>
      <c r="G189" s="283">
        <f t="shared" si="99"/>
        <v>57.894736842105267</v>
      </c>
      <c r="H189" s="84">
        <f t="shared" si="157"/>
        <v>0</v>
      </c>
      <c r="I189" s="283">
        <f t="shared" si="100"/>
        <v>0</v>
      </c>
      <c r="J189" s="84">
        <f t="shared" si="157"/>
        <v>0</v>
      </c>
      <c r="K189" s="387" t="s">
        <v>297</v>
      </c>
    </row>
    <row r="190" spans="1:11" s="287" customFormat="1" x14ac:dyDescent="0.2">
      <c r="A190" s="317">
        <v>421</v>
      </c>
      <c r="B190" s="318" t="s">
        <v>16</v>
      </c>
      <c r="C190" s="95">
        <f t="shared" si="157"/>
        <v>0</v>
      </c>
      <c r="D190" s="95">
        <f t="shared" si="157"/>
        <v>19000000</v>
      </c>
      <c r="E190" s="387" t="s">
        <v>297</v>
      </c>
      <c r="F190" s="95">
        <f t="shared" si="157"/>
        <v>11000000</v>
      </c>
      <c r="G190" s="80">
        <f t="shared" si="99"/>
        <v>57.894736842105267</v>
      </c>
      <c r="H190" s="380">
        <f t="shared" si="157"/>
        <v>0</v>
      </c>
      <c r="I190" s="347">
        <f t="shared" si="100"/>
        <v>0</v>
      </c>
      <c r="J190" s="380">
        <f t="shared" si="157"/>
        <v>0</v>
      </c>
      <c r="K190" s="347" t="s">
        <v>297</v>
      </c>
    </row>
    <row r="191" spans="1:11" s="287" customFormat="1" hidden="1" x14ac:dyDescent="0.2">
      <c r="A191" s="303">
        <v>4213</v>
      </c>
      <c r="B191" s="321" t="s">
        <v>230</v>
      </c>
      <c r="C191" s="95"/>
      <c r="D191" s="95">
        <v>19000000</v>
      </c>
      <c r="E191" s="80" t="e">
        <f t="shared" ref="E191" si="158">D191/C191*100</f>
        <v>#DIV/0!</v>
      </c>
      <c r="F191" s="95">
        <v>11000000</v>
      </c>
      <c r="G191" s="283">
        <f t="shared" si="99"/>
        <v>57.894736842105267</v>
      </c>
      <c r="H191" s="95">
        <v>0</v>
      </c>
      <c r="I191" s="80">
        <f t="shared" si="100"/>
        <v>0</v>
      </c>
      <c r="J191" s="95">
        <v>0</v>
      </c>
      <c r="K191" s="80" t="s">
        <v>297</v>
      </c>
    </row>
    <row r="192" spans="1:11" s="287" customFormat="1" x14ac:dyDescent="0.2">
      <c r="A192" s="308"/>
      <c r="B192" s="81"/>
      <c r="C192" s="87"/>
      <c r="D192" s="87"/>
      <c r="E192" s="283"/>
      <c r="F192" s="87"/>
      <c r="G192" s="283"/>
      <c r="H192" s="87"/>
      <c r="I192" s="283"/>
      <c r="J192" s="87"/>
      <c r="K192" s="283"/>
    </row>
    <row r="193" spans="1:11" s="82" customFormat="1" ht="25.15" customHeight="1" x14ac:dyDescent="0.2">
      <c r="A193" s="440">
        <v>104</v>
      </c>
      <c r="B193" s="439" t="s">
        <v>157</v>
      </c>
      <c r="C193" s="84">
        <f>C195+C200+C205+C210</f>
        <v>446035451.75</v>
      </c>
      <c r="D193" s="84">
        <f>D195+D200+D205+D210</f>
        <v>475000000</v>
      </c>
      <c r="E193" s="283">
        <f>D193/C193*100</f>
        <v>106.49377715075312</v>
      </c>
      <c r="F193" s="84">
        <f>F195+F200+F205+F210</f>
        <v>416000000</v>
      </c>
      <c r="G193" s="283">
        <f t="shared" si="99"/>
        <v>87.578947368421055</v>
      </c>
      <c r="H193" s="84">
        <f>H195+H200+H205+H210</f>
        <v>405000000</v>
      </c>
      <c r="I193" s="283">
        <f t="shared" si="100"/>
        <v>97.355769230769226</v>
      </c>
      <c r="J193" s="84">
        <f>J195+J200+J205+J210</f>
        <v>413000000</v>
      </c>
      <c r="K193" s="283">
        <f t="shared" si="101"/>
        <v>101.9753086419753</v>
      </c>
    </row>
    <row r="194" spans="1:11" s="287" customFormat="1" x14ac:dyDescent="0.2">
      <c r="A194" s="308"/>
      <c r="B194" s="81"/>
      <c r="C194" s="87"/>
      <c r="D194" s="87"/>
      <c r="E194" s="283"/>
      <c r="F194" s="87"/>
      <c r="G194" s="283"/>
      <c r="H194" s="87"/>
      <c r="I194" s="283"/>
      <c r="J194" s="87"/>
      <c r="K194" s="283"/>
    </row>
    <row r="195" spans="1:11" s="287" customFormat="1" x14ac:dyDescent="0.2">
      <c r="A195" s="315" t="s">
        <v>158</v>
      </c>
      <c r="B195" s="309" t="s">
        <v>159</v>
      </c>
      <c r="C195" s="324">
        <f>C198</f>
        <v>381472591.30000001</v>
      </c>
      <c r="D195" s="324">
        <f>D198</f>
        <v>380000000</v>
      </c>
      <c r="E195" s="283">
        <f>D195/C195*100</f>
        <v>99.613971925222302</v>
      </c>
      <c r="F195" s="324">
        <f>F198</f>
        <v>370000000</v>
      </c>
      <c r="G195" s="283">
        <f t="shared" si="99"/>
        <v>97.368421052631575</v>
      </c>
      <c r="H195" s="324">
        <f>H198</f>
        <v>377000000</v>
      </c>
      <c r="I195" s="283">
        <f t="shared" si="100"/>
        <v>101.8918918918919</v>
      </c>
      <c r="J195" s="324">
        <f>J198</f>
        <v>385000000</v>
      </c>
      <c r="K195" s="283">
        <f t="shared" si="101"/>
        <v>102.12201591511936</v>
      </c>
    </row>
    <row r="196" spans="1:11" s="287" customFormat="1" x14ac:dyDescent="0.2">
      <c r="A196" s="292">
        <v>32</v>
      </c>
      <c r="B196" s="319" t="s">
        <v>5</v>
      </c>
      <c r="C196" s="324">
        <f t="shared" ref="C196:J196" si="159">C197</f>
        <v>381472591.30000001</v>
      </c>
      <c r="D196" s="324">
        <f t="shared" si="159"/>
        <v>380000000</v>
      </c>
      <c r="E196" s="283">
        <f>D196/C196*100</f>
        <v>99.613971925222302</v>
      </c>
      <c r="F196" s="324">
        <f t="shared" si="159"/>
        <v>370000000</v>
      </c>
      <c r="G196" s="283">
        <f t="shared" ref="G196:G225" si="160">F196/D196*100</f>
        <v>97.368421052631575</v>
      </c>
      <c r="H196" s="324">
        <f t="shared" si="159"/>
        <v>377000000</v>
      </c>
      <c r="I196" s="283">
        <f t="shared" ref="I196:I225" si="161">H196/F196*100</f>
        <v>101.8918918918919</v>
      </c>
      <c r="J196" s="324">
        <f t="shared" si="159"/>
        <v>385000000</v>
      </c>
      <c r="K196" s="283">
        <f t="shared" ref="K196:K225" si="162">J196/H196*100</f>
        <v>102.12201591511936</v>
      </c>
    </row>
    <row r="197" spans="1:11" s="287" customFormat="1" x14ac:dyDescent="0.2">
      <c r="A197" s="376">
        <v>323</v>
      </c>
      <c r="B197" s="379" t="s">
        <v>10</v>
      </c>
      <c r="C197" s="323">
        <f>C198</f>
        <v>381472591.30000001</v>
      </c>
      <c r="D197" s="323">
        <f>D198</f>
        <v>380000000</v>
      </c>
      <c r="E197" s="80">
        <f>D197/C197*100</f>
        <v>99.613971925222302</v>
      </c>
      <c r="F197" s="323">
        <f>F198</f>
        <v>370000000</v>
      </c>
      <c r="G197" s="80">
        <f t="shared" si="160"/>
        <v>97.368421052631575</v>
      </c>
      <c r="H197" s="384">
        <f>H198</f>
        <v>377000000</v>
      </c>
      <c r="I197" s="385">
        <f t="shared" si="161"/>
        <v>101.8918918918919</v>
      </c>
      <c r="J197" s="384">
        <f>J198</f>
        <v>385000000</v>
      </c>
      <c r="K197" s="385">
        <f t="shared" si="162"/>
        <v>102.12201591511936</v>
      </c>
    </row>
    <row r="198" spans="1:11" s="287" customFormat="1" hidden="1" x14ac:dyDescent="0.2">
      <c r="A198" s="310">
        <v>3232</v>
      </c>
      <c r="B198" s="311" t="s">
        <v>11</v>
      </c>
      <c r="C198" s="224">
        <f>'rashodi-opći dio'!F26</f>
        <v>381472591.30000001</v>
      </c>
      <c r="D198" s="224">
        <f>'rashodi-opći dio'!G26</f>
        <v>380000000</v>
      </c>
      <c r="E198" s="80">
        <f>D198/C198*100</f>
        <v>99.613971925222302</v>
      </c>
      <c r="F198" s="224">
        <f>'rashodi-opći dio'!I26</f>
        <v>370000000</v>
      </c>
      <c r="G198" s="283">
        <f t="shared" si="160"/>
        <v>97.368421052631575</v>
      </c>
      <c r="H198" s="224">
        <f>'rashodi-opći dio'!K26</f>
        <v>377000000</v>
      </c>
      <c r="I198" s="80">
        <f t="shared" si="161"/>
        <v>101.8918918918919</v>
      </c>
      <c r="J198" s="224">
        <f>'rashodi-opći dio'!M26</f>
        <v>385000000</v>
      </c>
      <c r="K198" s="80">
        <f t="shared" si="162"/>
        <v>102.12201591511936</v>
      </c>
    </row>
    <row r="199" spans="1:11" s="287" customFormat="1" x14ac:dyDescent="0.2">
      <c r="A199" s="308"/>
      <c r="B199" s="81"/>
      <c r="C199" s="95"/>
      <c r="D199" s="95"/>
      <c r="E199" s="283"/>
      <c r="F199" s="95"/>
      <c r="G199" s="283"/>
      <c r="H199" s="95"/>
      <c r="I199" s="283"/>
      <c r="J199" s="95"/>
      <c r="K199" s="283"/>
    </row>
    <row r="200" spans="1:11" s="287" customFormat="1" x14ac:dyDescent="0.2">
      <c r="A200" s="315" t="s">
        <v>160</v>
      </c>
      <c r="B200" s="309" t="s">
        <v>161</v>
      </c>
      <c r="C200" s="320">
        <f>C203</f>
        <v>14332936.199999999</v>
      </c>
      <c r="D200" s="320">
        <f>D203</f>
        <v>20000000</v>
      </c>
      <c r="E200" s="283">
        <f>D200/C200*100</f>
        <v>139.53874991782914</v>
      </c>
      <c r="F200" s="320">
        <f>F203</f>
        <v>20000000</v>
      </c>
      <c r="G200" s="283">
        <f t="shared" si="160"/>
        <v>100</v>
      </c>
      <c r="H200" s="320">
        <f>H203</f>
        <v>20000000</v>
      </c>
      <c r="I200" s="283">
        <f t="shared" si="161"/>
        <v>100</v>
      </c>
      <c r="J200" s="320">
        <f>J203</f>
        <v>20000000</v>
      </c>
      <c r="K200" s="283">
        <f t="shared" si="162"/>
        <v>100</v>
      </c>
    </row>
    <row r="201" spans="1:11" s="287" customFormat="1" x14ac:dyDescent="0.2">
      <c r="A201" s="292">
        <v>32</v>
      </c>
      <c r="B201" s="319" t="s">
        <v>5</v>
      </c>
      <c r="C201" s="324">
        <f t="shared" ref="C201:J202" si="163">C202</f>
        <v>14332936.199999999</v>
      </c>
      <c r="D201" s="324">
        <f t="shared" si="163"/>
        <v>20000000</v>
      </c>
      <c r="E201" s="283">
        <f>D201/C201*100</f>
        <v>139.53874991782914</v>
      </c>
      <c r="F201" s="324">
        <f t="shared" si="163"/>
        <v>20000000</v>
      </c>
      <c r="G201" s="283">
        <f t="shared" si="160"/>
        <v>100</v>
      </c>
      <c r="H201" s="324">
        <f t="shared" si="163"/>
        <v>20000000</v>
      </c>
      <c r="I201" s="283">
        <f t="shared" si="161"/>
        <v>100</v>
      </c>
      <c r="J201" s="324">
        <f t="shared" si="163"/>
        <v>20000000</v>
      </c>
      <c r="K201" s="283">
        <f t="shared" si="162"/>
        <v>100</v>
      </c>
    </row>
    <row r="202" spans="1:11" s="287" customFormat="1" x14ac:dyDescent="0.2">
      <c r="A202" s="376">
        <v>323</v>
      </c>
      <c r="B202" s="379" t="s">
        <v>10</v>
      </c>
      <c r="C202" s="323">
        <f t="shared" si="163"/>
        <v>14332936.199999999</v>
      </c>
      <c r="D202" s="323">
        <f t="shared" si="163"/>
        <v>20000000</v>
      </c>
      <c r="E202" s="80">
        <f>D202/C202*100</f>
        <v>139.53874991782914</v>
      </c>
      <c r="F202" s="323">
        <f t="shared" si="163"/>
        <v>20000000</v>
      </c>
      <c r="G202" s="80">
        <f t="shared" si="160"/>
        <v>100</v>
      </c>
      <c r="H202" s="384">
        <f t="shared" si="163"/>
        <v>20000000</v>
      </c>
      <c r="I202" s="385">
        <f t="shared" si="161"/>
        <v>100</v>
      </c>
      <c r="J202" s="384">
        <f t="shared" si="163"/>
        <v>20000000</v>
      </c>
      <c r="K202" s="385">
        <f t="shared" si="162"/>
        <v>100</v>
      </c>
    </row>
    <row r="203" spans="1:11" s="287" customFormat="1" hidden="1" x14ac:dyDescent="0.2">
      <c r="A203" s="310">
        <v>3232</v>
      </c>
      <c r="B203" s="311" t="s">
        <v>11</v>
      </c>
      <c r="C203" s="224">
        <f>'rashodi-opći dio'!F28</f>
        <v>14332936.199999999</v>
      </c>
      <c r="D203" s="224">
        <f>'rashodi-opći dio'!G28</f>
        <v>20000000</v>
      </c>
      <c r="E203" s="80">
        <f>D203/C203*100</f>
        <v>139.53874991782914</v>
      </c>
      <c r="F203" s="224">
        <f>'rashodi-opći dio'!I28</f>
        <v>20000000</v>
      </c>
      <c r="G203" s="283">
        <f t="shared" si="160"/>
        <v>100</v>
      </c>
      <c r="H203" s="224">
        <f>'rashodi-opći dio'!K28</f>
        <v>20000000</v>
      </c>
      <c r="I203" s="80">
        <f t="shared" si="161"/>
        <v>100</v>
      </c>
      <c r="J203" s="224">
        <f>'rashodi-opći dio'!M28</f>
        <v>20000000</v>
      </c>
      <c r="K203" s="80">
        <f t="shared" si="162"/>
        <v>100</v>
      </c>
    </row>
    <row r="204" spans="1:11" s="287" customFormat="1" x14ac:dyDescent="0.2">
      <c r="A204" s="310"/>
      <c r="B204" s="325"/>
      <c r="C204" s="95"/>
      <c r="D204" s="95"/>
      <c r="E204" s="283"/>
      <c r="F204" s="95"/>
      <c r="G204" s="283"/>
      <c r="H204" s="95"/>
      <c r="I204" s="283"/>
      <c r="J204" s="95"/>
      <c r="K204" s="283"/>
    </row>
    <row r="205" spans="1:11" s="287" customFormat="1" x14ac:dyDescent="0.2">
      <c r="A205" s="315" t="s">
        <v>163</v>
      </c>
      <c r="B205" s="309" t="s">
        <v>164</v>
      </c>
      <c r="C205" s="324">
        <f t="shared" ref="C205:J207" si="164">C206</f>
        <v>2675722</v>
      </c>
      <c r="D205" s="324">
        <f t="shared" si="164"/>
        <v>4000000</v>
      </c>
      <c r="E205" s="283">
        <f>D205/C205*100</f>
        <v>149.49236131406775</v>
      </c>
      <c r="F205" s="324">
        <f t="shared" si="164"/>
        <v>8000000</v>
      </c>
      <c r="G205" s="283">
        <f t="shared" si="160"/>
        <v>200</v>
      </c>
      <c r="H205" s="324">
        <f t="shared" si="164"/>
        <v>8000000</v>
      </c>
      <c r="I205" s="283">
        <f t="shared" si="161"/>
        <v>100</v>
      </c>
      <c r="J205" s="324">
        <f t="shared" si="164"/>
        <v>8000000</v>
      </c>
      <c r="K205" s="283">
        <f t="shared" si="162"/>
        <v>100</v>
      </c>
    </row>
    <row r="206" spans="1:11" s="287" customFormat="1" x14ac:dyDescent="0.2">
      <c r="A206" s="292">
        <v>32</v>
      </c>
      <c r="B206" s="319" t="s">
        <v>5</v>
      </c>
      <c r="C206" s="324">
        <f t="shared" si="164"/>
        <v>2675722</v>
      </c>
      <c r="D206" s="324">
        <f t="shared" si="164"/>
        <v>4000000</v>
      </c>
      <c r="E206" s="283">
        <f>D206/C206*100</f>
        <v>149.49236131406775</v>
      </c>
      <c r="F206" s="324">
        <f t="shared" si="164"/>
        <v>8000000</v>
      </c>
      <c r="G206" s="283">
        <f t="shared" si="160"/>
        <v>200</v>
      </c>
      <c r="H206" s="324">
        <f t="shared" si="164"/>
        <v>8000000</v>
      </c>
      <c r="I206" s="283">
        <f t="shared" si="161"/>
        <v>100</v>
      </c>
      <c r="J206" s="324">
        <f t="shared" si="164"/>
        <v>8000000</v>
      </c>
      <c r="K206" s="283">
        <f t="shared" si="162"/>
        <v>100</v>
      </c>
    </row>
    <row r="207" spans="1:11" s="287" customFormat="1" x14ac:dyDescent="0.2">
      <c r="A207" s="376">
        <v>323</v>
      </c>
      <c r="B207" s="379" t="s">
        <v>10</v>
      </c>
      <c r="C207" s="323">
        <f t="shared" si="164"/>
        <v>2675722</v>
      </c>
      <c r="D207" s="323">
        <f t="shared" si="164"/>
        <v>4000000</v>
      </c>
      <c r="E207" s="80">
        <f>D207/C207*100</f>
        <v>149.49236131406775</v>
      </c>
      <c r="F207" s="323">
        <f t="shared" si="164"/>
        <v>8000000</v>
      </c>
      <c r="G207" s="80">
        <f t="shared" si="160"/>
        <v>200</v>
      </c>
      <c r="H207" s="384">
        <f t="shared" si="164"/>
        <v>8000000</v>
      </c>
      <c r="I207" s="385">
        <f t="shared" si="161"/>
        <v>100</v>
      </c>
      <c r="J207" s="384">
        <f t="shared" si="164"/>
        <v>8000000</v>
      </c>
      <c r="K207" s="385">
        <f t="shared" si="162"/>
        <v>100</v>
      </c>
    </row>
    <row r="208" spans="1:11" s="287" customFormat="1" hidden="1" x14ac:dyDescent="0.2">
      <c r="A208" s="310">
        <v>3237</v>
      </c>
      <c r="B208" s="311" t="s">
        <v>306</v>
      </c>
      <c r="C208" s="224">
        <f>'rashodi-opći dio'!F36</f>
        <v>2675722</v>
      </c>
      <c r="D208" s="224">
        <f>'rashodi-opći dio'!G36</f>
        <v>4000000</v>
      </c>
      <c r="E208" s="80">
        <f>D208/C208*100</f>
        <v>149.49236131406775</v>
      </c>
      <c r="F208" s="224">
        <f>'rashodi-opći dio'!I36</f>
        <v>8000000</v>
      </c>
      <c r="G208" s="283">
        <f t="shared" si="160"/>
        <v>200</v>
      </c>
      <c r="H208" s="224">
        <f>'rashodi-opći dio'!K36</f>
        <v>8000000</v>
      </c>
      <c r="I208" s="80">
        <f t="shared" si="161"/>
        <v>100</v>
      </c>
      <c r="J208" s="224">
        <f>'rashodi-opći dio'!M36</f>
        <v>8000000</v>
      </c>
      <c r="K208" s="80">
        <f t="shared" si="162"/>
        <v>100</v>
      </c>
    </row>
    <row r="209" spans="1:11" s="287" customFormat="1" x14ac:dyDescent="0.2">
      <c r="A209" s="308"/>
      <c r="B209" s="81"/>
      <c r="C209" s="95"/>
      <c r="D209" s="95"/>
      <c r="E209" s="283"/>
      <c r="F209" s="95"/>
      <c r="G209" s="283"/>
      <c r="H209" s="95"/>
      <c r="I209" s="283"/>
      <c r="J209" s="95"/>
      <c r="K209" s="283"/>
    </row>
    <row r="210" spans="1:11" s="287" customFormat="1" x14ac:dyDescent="0.2">
      <c r="A210" s="315" t="s">
        <v>260</v>
      </c>
      <c r="B210" s="309" t="s">
        <v>261</v>
      </c>
      <c r="C210" s="324">
        <f>C213</f>
        <v>47554202.25</v>
      </c>
      <c r="D210" s="324">
        <f>D213</f>
        <v>71000000</v>
      </c>
      <c r="E210" s="283">
        <f>D210/C210*100</f>
        <v>149.30331419869418</v>
      </c>
      <c r="F210" s="324">
        <f>F213</f>
        <v>18000000</v>
      </c>
      <c r="G210" s="283">
        <f t="shared" si="160"/>
        <v>25.352112676056336</v>
      </c>
      <c r="H210" s="324">
        <f>H213</f>
        <v>0</v>
      </c>
      <c r="I210" s="283">
        <f t="shared" si="161"/>
        <v>0</v>
      </c>
      <c r="J210" s="324">
        <f>J213</f>
        <v>0</v>
      </c>
      <c r="K210" s="387" t="s">
        <v>297</v>
      </c>
    </row>
    <row r="211" spans="1:11" s="287" customFormat="1" x14ac:dyDescent="0.2">
      <c r="A211" s="292">
        <v>32</v>
      </c>
      <c r="B211" s="319" t="s">
        <v>5</v>
      </c>
      <c r="C211" s="324">
        <f t="shared" ref="C211:J211" si="165">C212</f>
        <v>47554202.25</v>
      </c>
      <c r="D211" s="324">
        <f t="shared" si="165"/>
        <v>71000000</v>
      </c>
      <c r="E211" s="283">
        <f>D211/C211*100</f>
        <v>149.30331419869418</v>
      </c>
      <c r="F211" s="324">
        <f t="shared" si="165"/>
        <v>18000000</v>
      </c>
      <c r="G211" s="283">
        <f t="shared" si="160"/>
        <v>25.352112676056336</v>
      </c>
      <c r="H211" s="324">
        <f t="shared" si="165"/>
        <v>0</v>
      </c>
      <c r="I211" s="283">
        <f t="shared" si="161"/>
        <v>0</v>
      </c>
      <c r="J211" s="324">
        <f t="shared" si="165"/>
        <v>0</v>
      </c>
      <c r="K211" s="387" t="s">
        <v>297</v>
      </c>
    </row>
    <row r="212" spans="1:11" s="287" customFormat="1" x14ac:dyDescent="0.2">
      <c r="A212" s="376">
        <v>323</v>
      </c>
      <c r="B212" s="379" t="s">
        <v>10</v>
      </c>
      <c r="C212" s="323">
        <f>C213</f>
        <v>47554202.25</v>
      </c>
      <c r="D212" s="323">
        <f>D213</f>
        <v>71000000</v>
      </c>
      <c r="E212" s="80">
        <f>D212/C212*100</f>
        <v>149.30331419869418</v>
      </c>
      <c r="F212" s="323">
        <f>F213</f>
        <v>18000000</v>
      </c>
      <c r="G212" s="80">
        <f t="shared" si="160"/>
        <v>25.352112676056336</v>
      </c>
      <c r="H212" s="384">
        <f>H213</f>
        <v>0</v>
      </c>
      <c r="I212" s="385">
        <f t="shared" si="161"/>
        <v>0</v>
      </c>
      <c r="J212" s="384">
        <f>J213</f>
        <v>0</v>
      </c>
      <c r="K212" s="385" t="s">
        <v>297</v>
      </c>
    </row>
    <row r="213" spans="1:11" s="287" customFormat="1" hidden="1" x14ac:dyDescent="0.2">
      <c r="A213" s="310">
        <v>3232</v>
      </c>
      <c r="B213" s="311" t="s">
        <v>11</v>
      </c>
      <c r="C213" s="224">
        <f>'rashodi-opći dio'!F29</f>
        <v>47554202.25</v>
      </c>
      <c r="D213" s="224">
        <f>'rashodi-opći dio'!G29</f>
        <v>71000000</v>
      </c>
      <c r="E213" s="80">
        <f>D213/C213*100</f>
        <v>149.30331419869418</v>
      </c>
      <c r="F213" s="224">
        <f>'rashodi-opći dio'!I29</f>
        <v>18000000</v>
      </c>
      <c r="G213" s="283">
        <f t="shared" si="160"/>
        <v>25.352112676056336</v>
      </c>
      <c r="H213" s="224">
        <f>'rashodi-opći dio'!K29</f>
        <v>0</v>
      </c>
      <c r="I213" s="80">
        <f t="shared" si="161"/>
        <v>0</v>
      </c>
      <c r="J213" s="224">
        <f>'rashodi-opći dio'!M29</f>
        <v>0</v>
      </c>
      <c r="K213" s="80" t="s">
        <v>297</v>
      </c>
    </row>
    <row r="214" spans="1:11" s="287" customFormat="1" x14ac:dyDescent="0.2">
      <c r="A214" s="308"/>
      <c r="B214" s="81"/>
      <c r="C214" s="95"/>
      <c r="D214" s="95"/>
      <c r="E214" s="283"/>
      <c r="F214" s="95"/>
      <c r="G214" s="283"/>
      <c r="H214" s="95"/>
      <c r="I214" s="283"/>
      <c r="J214" s="95"/>
      <c r="K214" s="283"/>
    </row>
    <row r="215" spans="1:11" s="82" customFormat="1" x14ac:dyDescent="0.2">
      <c r="A215" s="312">
        <v>105</v>
      </c>
      <c r="B215" s="313" t="s">
        <v>192</v>
      </c>
      <c r="C215" s="84">
        <f>C217+C222</f>
        <v>19268075.75</v>
      </c>
      <c r="D215" s="84">
        <f>D217+D222</f>
        <v>68000000</v>
      </c>
      <c r="E215" s="283">
        <f>D215/C215*100</f>
        <v>352.91536571834376</v>
      </c>
      <c r="F215" s="84">
        <f>F217+F222</f>
        <v>68000000</v>
      </c>
      <c r="G215" s="283">
        <f t="shared" si="160"/>
        <v>100</v>
      </c>
      <c r="H215" s="84">
        <f>H217+H222</f>
        <v>68000000</v>
      </c>
      <c r="I215" s="283">
        <f t="shared" si="161"/>
        <v>100</v>
      </c>
      <c r="J215" s="84">
        <f>J217+J222</f>
        <v>68000000</v>
      </c>
      <c r="K215" s="283">
        <f t="shared" si="162"/>
        <v>100</v>
      </c>
    </row>
    <row r="216" spans="1:11" s="287" customFormat="1" ht="10.5" customHeight="1" x14ac:dyDescent="0.2">
      <c r="A216" s="312"/>
      <c r="B216" s="313"/>
      <c r="C216" s="84"/>
      <c r="D216" s="84"/>
      <c r="E216" s="283"/>
      <c r="F216" s="84"/>
      <c r="G216" s="283"/>
      <c r="H216" s="84"/>
      <c r="I216" s="283"/>
      <c r="J216" s="84"/>
      <c r="K216" s="283"/>
    </row>
    <row r="217" spans="1:11" s="287" customFormat="1" x14ac:dyDescent="0.2">
      <c r="A217" s="315" t="s">
        <v>193</v>
      </c>
      <c r="B217" s="313" t="s">
        <v>165</v>
      </c>
      <c r="C217" s="84">
        <f t="shared" ref="C217:J219" si="166">C218</f>
        <v>19268075.75</v>
      </c>
      <c r="D217" s="84">
        <f t="shared" si="166"/>
        <v>48000000</v>
      </c>
      <c r="E217" s="283">
        <f>D217/C217*100</f>
        <v>249.11672874236027</v>
      </c>
      <c r="F217" s="84">
        <f t="shared" si="166"/>
        <v>48000000</v>
      </c>
      <c r="G217" s="283">
        <f t="shared" si="160"/>
        <v>100</v>
      </c>
      <c r="H217" s="84">
        <f t="shared" si="166"/>
        <v>48000000</v>
      </c>
      <c r="I217" s="283">
        <f t="shared" si="161"/>
        <v>100</v>
      </c>
      <c r="J217" s="84">
        <f t="shared" si="166"/>
        <v>48000000</v>
      </c>
      <c r="K217" s="283">
        <f t="shared" si="162"/>
        <v>100</v>
      </c>
    </row>
    <row r="218" spans="1:11" s="287" customFormat="1" x14ac:dyDescent="0.2">
      <c r="A218" s="292">
        <v>36</v>
      </c>
      <c r="B218" s="326" t="s">
        <v>252</v>
      </c>
      <c r="C218" s="84">
        <f t="shared" si="166"/>
        <v>19268075.75</v>
      </c>
      <c r="D218" s="84">
        <f t="shared" si="166"/>
        <v>48000000</v>
      </c>
      <c r="E218" s="283">
        <f>D218/C218*100</f>
        <v>249.11672874236027</v>
      </c>
      <c r="F218" s="84">
        <f t="shared" si="166"/>
        <v>48000000</v>
      </c>
      <c r="G218" s="283">
        <f t="shared" si="160"/>
        <v>100</v>
      </c>
      <c r="H218" s="84">
        <f t="shared" si="166"/>
        <v>48000000</v>
      </c>
      <c r="I218" s="283">
        <f t="shared" si="161"/>
        <v>100</v>
      </c>
      <c r="J218" s="84">
        <f t="shared" si="166"/>
        <v>48000000</v>
      </c>
      <c r="K218" s="283">
        <f t="shared" si="162"/>
        <v>100</v>
      </c>
    </row>
    <row r="219" spans="1:11" s="287" customFormat="1" x14ac:dyDescent="0.2">
      <c r="A219" s="376">
        <v>363</v>
      </c>
      <c r="B219" s="314" t="s">
        <v>253</v>
      </c>
      <c r="C219" s="95">
        <f t="shared" si="166"/>
        <v>19268075.75</v>
      </c>
      <c r="D219" s="95">
        <f t="shared" si="166"/>
        <v>48000000</v>
      </c>
      <c r="E219" s="80">
        <f>D219/C219*100</f>
        <v>249.11672874236027</v>
      </c>
      <c r="F219" s="95">
        <f t="shared" si="166"/>
        <v>48000000</v>
      </c>
      <c r="G219" s="80">
        <f t="shared" si="160"/>
        <v>100</v>
      </c>
      <c r="H219" s="380">
        <f t="shared" si="166"/>
        <v>48000000</v>
      </c>
      <c r="I219" s="347">
        <f t="shared" si="161"/>
        <v>100</v>
      </c>
      <c r="J219" s="380">
        <f t="shared" si="166"/>
        <v>48000000</v>
      </c>
      <c r="K219" s="347">
        <f t="shared" si="162"/>
        <v>100</v>
      </c>
    </row>
    <row r="220" spans="1:11" s="287" customFormat="1" hidden="1" x14ac:dyDescent="0.2">
      <c r="A220" s="322">
        <v>3632</v>
      </c>
      <c r="B220" s="327" t="s">
        <v>253</v>
      </c>
      <c r="C220" s="323">
        <f>'rashodi-opći dio'!F62</f>
        <v>19268075.75</v>
      </c>
      <c r="D220" s="323">
        <f>'rashodi-opći dio'!G62</f>
        <v>48000000</v>
      </c>
      <c r="E220" s="80">
        <f>D220/C220*100</f>
        <v>249.11672874236027</v>
      </c>
      <c r="F220" s="323">
        <f>'rashodi-opći dio'!I62</f>
        <v>48000000</v>
      </c>
      <c r="G220" s="283">
        <f t="shared" si="160"/>
        <v>100</v>
      </c>
      <c r="H220" s="323">
        <f>'rashodi-opći dio'!K62</f>
        <v>48000000</v>
      </c>
      <c r="I220" s="80">
        <f t="shared" si="161"/>
        <v>100</v>
      </c>
      <c r="J220" s="323">
        <f>'rashodi-opći dio'!M62</f>
        <v>48000000</v>
      </c>
      <c r="K220" s="80">
        <f t="shared" si="162"/>
        <v>100</v>
      </c>
    </row>
    <row r="221" spans="1:11" s="287" customFormat="1" x14ac:dyDescent="0.2">
      <c r="A221" s="322"/>
      <c r="B221" s="327"/>
      <c r="C221" s="323"/>
      <c r="D221" s="323"/>
      <c r="E221" s="283"/>
      <c r="F221" s="323"/>
      <c r="G221" s="283"/>
      <c r="H221" s="323"/>
      <c r="I221" s="283"/>
      <c r="J221" s="323"/>
      <c r="K221" s="283"/>
    </row>
    <row r="222" spans="1:11" s="287" customFormat="1" x14ac:dyDescent="0.2">
      <c r="A222" s="315" t="s">
        <v>260</v>
      </c>
      <c r="B222" s="313" t="s">
        <v>286</v>
      </c>
      <c r="C222" s="84">
        <f t="shared" ref="C222:J224" si="167">C223</f>
        <v>0</v>
      </c>
      <c r="D222" s="84">
        <f t="shared" si="167"/>
        <v>20000000</v>
      </c>
      <c r="E222" s="387" t="s">
        <v>297</v>
      </c>
      <c r="F222" s="84">
        <f t="shared" si="167"/>
        <v>20000000</v>
      </c>
      <c r="G222" s="283">
        <f t="shared" si="160"/>
        <v>100</v>
      </c>
      <c r="H222" s="84">
        <f t="shared" si="167"/>
        <v>20000000</v>
      </c>
      <c r="I222" s="283">
        <f t="shared" si="161"/>
        <v>100</v>
      </c>
      <c r="J222" s="84">
        <f t="shared" si="167"/>
        <v>20000000</v>
      </c>
      <c r="K222" s="283">
        <f t="shared" si="162"/>
        <v>100</v>
      </c>
    </row>
    <row r="223" spans="1:11" s="287" customFormat="1" x14ac:dyDescent="0.2">
      <c r="A223" s="292">
        <v>36</v>
      </c>
      <c r="B223" s="326" t="s">
        <v>287</v>
      </c>
      <c r="C223" s="84">
        <f t="shared" si="167"/>
        <v>0</v>
      </c>
      <c r="D223" s="84">
        <f t="shared" si="167"/>
        <v>20000000</v>
      </c>
      <c r="E223" s="387" t="s">
        <v>297</v>
      </c>
      <c r="F223" s="84">
        <f t="shared" si="167"/>
        <v>20000000</v>
      </c>
      <c r="G223" s="283">
        <f t="shared" si="160"/>
        <v>100</v>
      </c>
      <c r="H223" s="84">
        <f t="shared" si="167"/>
        <v>20000000</v>
      </c>
      <c r="I223" s="283">
        <f t="shared" si="161"/>
        <v>100</v>
      </c>
      <c r="J223" s="84">
        <f t="shared" si="167"/>
        <v>20000000</v>
      </c>
      <c r="K223" s="283">
        <f t="shared" si="162"/>
        <v>100</v>
      </c>
    </row>
    <row r="224" spans="1:11" s="287" customFormat="1" x14ac:dyDescent="0.2">
      <c r="A224" s="376">
        <v>363</v>
      </c>
      <c r="B224" s="314" t="s">
        <v>288</v>
      </c>
      <c r="C224" s="95">
        <f t="shared" si="167"/>
        <v>0</v>
      </c>
      <c r="D224" s="95">
        <f t="shared" si="167"/>
        <v>20000000</v>
      </c>
      <c r="E224" s="388" t="s">
        <v>297</v>
      </c>
      <c r="F224" s="95">
        <f t="shared" si="167"/>
        <v>20000000</v>
      </c>
      <c r="G224" s="80">
        <f t="shared" si="160"/>
        <v>100</v>
      </c>
      <c r="H224" s="380">
        <f t="shared" si="167"/>
        <v>20000000</v>
      </c>
      <c r="I224" s="347">
        <f t="shared" si="161"/>
        <v>100</v>
      </c>
      <c r="J224" s="380">
        <f t="shared" si="167"/>
        <v>20000000</v>
      </c>
      <c r="K224" s="347">
        <f t="shared" si="162"/>
        <v>100</v>
      </c>
    </row>
    <row r="225" spans="1:11" s="287" customFormat="1" hidden="1" x14ac:dyDescent="0.2">
      <c r="A225" s="322">
        <v>3631</v>
      </c>
      <c r="B225" s="327" t="s">
        <v>288</v>
      </c>
      <c r="C225" s="323">
        <f>'rashodi-opći dio'!F61</f>
        <v>0</v>
      </c>
      <c r="D225" s="323">
        <f>'rashodi-opći dio'!G61</f>
        <v>20000000</v>
      </c>
      <c r="E225" s="283" t="s">
        <v>297</v>
      </c>
      <c r="F225" s="323">
        <f>'rashodi-opći dio'!I61</f>
        <v>20000000</v>
      </c>
      <c r="G225" s="283">
        <f t="shared" si="160"/>
        <v>100</v>
      </c>
      <c r="H225" s="323">
        <f>'rashodi-opći dio'!K61</f>
        <v>20000000</v>
      </c>
      <c r="I225" s="80">
        <f t="shared" si="161"/>
        <v>100</v>
      </c>
      <c r="J225" s="323">
        <f>'rashodi-opći dio'!M61</f>
        <v>20000000</v>
      </c>
      <c r="K225" s="80">
        <f t="shared" si="162"/>
        <v>100</v>
      </c>
    </row>
    <row r="226" spans="1:11" s="182" customFormat="1" x14ac:dyDescent="0.2">
      <c r="A226" s="328"/>
      <c r="B226" s="1"/>
      <c r="C226" s="2"/>
      <c r="D226" s="2"/>
      <c r="E226" s="73"/>
      <c r="F226" s="2"/>
      <c r="G226" s="73"/>
      <c r="H226" s="2"/>
      <c r="I226" s="73"/>
      <c r="J226" s="2"/>
      <c r="K226" s="73"/>
    </row>
    <row r="227" spans="1:11" s="182" customFormat="1" x14ac:dyDescent="0.2">
      <c r="A227" s="157"/>
      <c r="B227" s="329"/>
      <c r="C227" s="330"/>
      <c r="D227" s="330"/>
      <c r="E227" s="73"/>
      <c r="F227" s="330"/>
      <c r="G227" s="73"/>
      <c r="H227" s="330"/>
      <c r="I227" s="73"/>
      <c r="J227" s="330"/>
      <c r="K227" s="73"/>
    </row>
    <row r="228" spans="1:11" s="182" customFormat="1" x14ac:dyDescent="0.2">
      <c r="A228" s="328"/>
      <c r="B228" s="1"/>
      <c r="C228" s="2"/>
      <c r="D228" s="2"/>
      <c r="E228" s="73"/>
      <c r="F228" s="2"/>
      <c r="G228" s="73"/>
      <c r="H228" s="2"/>
      <c r="I228" s="73"/>
      <c r="J228" s="2"/>
      <c r="K228" s="73"/>
    </row>
    <row r="229" spans="1:11" s="182" customFormat="1" x14ac:dyDescent="0.2">
      <c r="A229" s="157"/>
      <c r="B229" s="331"/>
      <c r="C229" s="332"/>
      <c r="D229" s="332"/>
      <c r="E229" s="73"/>
      <c r="F229" s="332"/>
      <c r="G229" s="73"/>
      <c r="H229" s="332"/>
      <c r="I229" s="73"/>
      <c r="J229" s="332"/>
      <c r="K229" s="73"/>
    </row>
    <row r="230" spans="1:11" s="182" customFormat="1" x14ac:dyDescent="0.2">
      <c r="A230" s="157"/>
      <c r="B230" s="331"/>
      <c r="C230" s="332"/>
      <c r="D230" s="332"/>
      <c r="E230" s="73"/>
      <c r="F230" s="332"/>
      <c r="G230" s="73"/>
      <c r="H230" s="332"/>
      <c r="I230" s="73"/>
      <c r="J230" s="332"/>
      <c r="K230" s="73"/>
    </row>
    <row r="231" spans="1:11" x14ac:dyDescent="0.2">
      <c r="B231" s="99"/>
      <c r="C231" s="100"/>
      <c r="D231" s="100"/>
      <c r="E231" s="73"/>
      <c r="F231" s="100"/>
      <c r="G231" s="73"/>
      <c r="H231" s="100"/>
      <c r="I231" s="73"/>
      <c r="J231" s="100"/>
      <c r="K231" s="73"/>
    </row>
    <row r="232" spans="1:11" x14ac:dyDescent="0.2">
      <c r="A232" s="167"/>
      <c r="B232" s="101"/>
      <c r="C232" s="13"/>
      <c r="D232" s="13"/>
      <c r="E232" s="73"/>
      <c r="F232" s="13"/>
      <c r="G232" s="73"/>
      <c r="H232" s="13"/>
      <c r="I232" s="73"/>
      <c r="J232" s="13"/>
      <c r="K232" s="73"/>
    </row>
    <row r="233" spans="1:11" x14ac:dyDescent="0.2">
      <c r="A233" s="168"/>
      <c r="B233" s="99"/>
      <c r="E233" s="73"/>
      <c r="G233" s="73"/>
      <c r="I233" s="73"/>
      <c r="K233" s="73"/>
    </row>
    <row r="234" spans="1:11" x14ac:dyDescent="0.2">
      <c r="A234" s="169"/>
      <c r="B234" s="96"/>
      <c r="C234" s="98"/>
      <c r="D234" s="98"/>
      <c r="E234" s="73"/>
      <c r="F234" s="98"/>
      <c r="G234" s="73"/>
      <c r="H234" s="98"/>
      <c r="I234" s="73"/>
      <c r="J234" s="98"/>
      <c r="K234" s="73"/>
    </row>
    <row r="235" spans="1:11" x14ac:dyDescent="0.2">
      <c r="A235" s="166"/>
      <c r="E235" s="73"/>
      <c r="G235" s="73"/>
      <c r="I235" s="73"/>
      <c r="K235" s="73"/>
    </row>
    <row r="236" spans="1:11" x14ac:dyDescent="0.2">
      <c r="B236" s="96"/>
      <c r="C236" s="97"/>
      <c r="D236" s="97"/>
      <c r="E236" s="73"/>
      <c r="F236" s="97"/>
      <c r="G236" s="73"/>
      <c r="H236" s="97"/>
      <c r="I236" s="73"/>
      <c r="J236" s="97"/>
      <c r="K236" s="73"/>
    </row>
    <row r="237" spans="1:11" x14ac:dyDescent="0.2">
      <c r="A237" s="166"/>
      <c r="E237" s="73"/>
      <c r="G237" s="73"/>
      <c r="I237" s="73"/>
      <c r="K237" s="73"/>
    </row>
    <row r="238" spans="1:11" x14ac:dyDescent="0.2">
      <c r="B238" s="96"/>
      <c r="C238" s="97"/>
      <c r="D238" s="97"/>
      <c r="E238" s="73"/>
      <c r="F238" s="97"/>
      <c r="G238" s="73"/>
      <c r="H238" s="97"/>
      <c r="I238" s="73"/>
      <c r="J238" s="97"/>
      <c r="K238" s="73"/>
    </row>
    <row r="239" spans="1:11" x14ac:dyDescent="0.2">
      <c r="A239" s="167"/>
      <c r="E239" s="73"/>
      <c r="G239" s="73"/>
      <c r="I239" s="73"/>
      <c r="K239" s="73"/>
    </row>
    <row r="240" spans="1:11" x14ac:dyDescent="0.2">
      <c r="A240" s="168"/>
      <c r="B240" s="99"/>
      <c r="E240" s="73"/>
      <c r="G240" s="73"/>
      <c r="I240" s="73"/>
      <c r="K240" s="73"/>
    </row>
    <row r="241" spans="1:11" x14ac:dyDescent="0.2">
      <c r="B241" s="102"/>
      <c r="C241" s="103"/>
      <c r="D241" s="103"/>
      <c r="E241" s="73"/>
      <c r="F241" s="103"/>
      <c r="G241" s="73"/>
      <c r="H241" s="103"/>
      <c r="I241" s="73"/>
      <c r="J241" s="103"/>
      <c r="K241" s="73"/>
    </row>
    <row r="242" spans="1:11" x14ac:dyDescent="0.2">
      <c r="A242" s="166"/>
      <c r="B242" s="102"/>
      <c r="C242" s="103"/>
      <c r="D242" s="103"/>
      <c r="E242" s="73"/>
      <c r="F242" s="103"/>
      <c r="G242" s="73"/>
      <c r="H242" s="103"/>
      <c r="I242" s="73"/>
      <c r="J242" s="103"/>
      <c r="K242" s="73"/>
    </row>
    <row r="243" spans="1:11" x14ac:dyDescent="0.2">
      <c r="E243" s="73"/>
      <c r="G243" s="73"/>
      <c r="I243" s="73"/>
      <c r="K243" s="73"/>
    </row>
    <row r="244" spans="1:11" x14ac:dyDescent="0.2">
      <c r="A244" s="166"/>
      <c r="B244" s="96"/>
      <c r="C244" s="97"/>
      <c r="D244" s="97"/>
      <c r="E244" s="73"/>
      <c r="F244" s="97"/>
      <c r="G244" s="73"/>
      <c r="H244" s="97"/>
      <c r="I244" s="73"/>
      <c r="J244" s="97"/>
      <c r="K244" s="73"/>
    </row>
    <row r="245" spans="1:11" x14ac:dyDescent="0.2">
      <c r="E245" s="73"/>
      <c r="G245" s="73"/>
      <c r="I245" s="73"/>
      <c r="K245" s="73"/>
    </row>
    <row r="246" spans="1:11" x14ac:dyDescent="0.2">
      <c r="A246" s="167"/>
      <c r="B246" s="96"/>
      <c r="C246" s="97"/>
      <c r="D246" s="97"/>
      <c r="E246" s="73"/>
      <c r="F246" s="97"/>
      <c r="G246" s="73"/>
      <c r="H246" s="97"/>
      <c r="I246" s="73"/>
      <c r="J246" s="97"/>
      <c r="K246" s="73"/>
    </row>
    <row r="247" spans="1:11" x14ac:dyDescent="0.2">
      <c r="A247" s="168"/>
      <c r="E247" s="73"/>
      <c r="G247" s="73"/>
      <c r="I247" s="73"/>
      <c r="K247" s="73"/>
    </row>
    <row r="248" spans="1:11" x14ac:dyDescent="0.2">
      <c r="B248" s="99"/>
      <c r="E248" s="73"/>
      <c r="G248" s="73"/>
      <c r="I248" s="73"/>
      <c r="K248" s="73"/>
    </row>
    <row r="249" spans="1:11" x14ac:dyDescent="0.2">
      <c r="A249" s="166"/>
      <c r="B249" s="102"/>
      <c r="C249" s="103"/>
      <c r="D249" s="103"/>
      <c r="E249" s="73"/>
      <c r="F249" s="103"/>
      <c r="G249" s="73"/>
      <c r="H249" s="103"/>
      <c r="I249" s="73"/>
      <c r="J249" s="103"/>
      <c r="K249" s="73"/>
    </row>
    <row r="251" spans="1:11" x14ac:dyDescent="0.2">
      <c r="A251" s="166"/>
      <c r="B251" s="96"/>
      <c r="C251" s="97"/>
      <c r="D251" s="97"/>
      <c r="E251" s="97"/>
      <c r="F251" s="97"/>
      <c r="G251" s="97"/>
      <c r="H251" s="97"/>
      <c r="I251" s="97"/>
      <c r="J251" s="97"/>
      <c r="K251" s="97"/>
    </row>
    <row r="253" spans="1:11" x14ac:dyDescent="0.2">
      <c r="A253" s="167"/>
      <c r="B253" s="96"/>
      <c r="C253" s="97"/>
      <c r="D253" s="97"/>
      <c r="E253" s="97"/>
      <c r="F253" s="97"/>
      <c r="G253" s="97"/>
      <c r="H253" s="97"/>
      <c r="I253" s="97"/>
      <c r="J253" s="97"/>
      <c r="K253" s="97"/>
    </row>
    <row r="254" spans="1:11" x14ac:dyDescent="0.2">
      <c r="A254" s="168"/>
    </row>
    <row r="255" spans="1:11" x14ac:dyDescent="0.2">
      <c r="B255" s="99"/>
    </row>
    <row r="256" spans="1:11" x14ac:dyDescent="0.2">
      <c r="A256" s="166"/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</row>
    <row r="258" spans="1:11" x14ac:dyDescent="0.2">
      <c r="A258" s="166"/>
      <c r="B258" s="96"/>
      <c r="C258" s="97"/>
      <c r="D258" s="97"/>
      <c r="E258" s="97"/>
      <c r="F258" s="97"/>
      <c r="G258" s="97"/>
      <c r="H258" s="97"/>
      <c r="I258" s="97"/>
      <c r="J258" s="97"/>
      <c r="K258" s="97"/>
    </row>
    <row r="260" spans="1:11" x14ac:dyDescent="0.2">
      <c r="A260" s="166"/>
      <c r="B260" s="96"/>
      <c r="C260" s="97"/>
      <c r="D260" s="97"/>
      <c r="E260" s="97"/>
      <c r="F260" s="97"/>
      <c r="G260" s="97"/>
      <c r="H260" s="97"/>
      <c r="I260" s="97"/>
      <c r="J260" s="97"/>
      <c r="K260" s="97"/>
    </row>
    <row r="262" spans="1:11" x14ac:dyDescent="0.2">
      <c r="A262" s="166"/>
      <c r="B262" s="99"/>
    </row>
    <row r="263" spans="1:11" x14ac:dyDescent="0.2">
      <c r="B263" s="102"/>
      <c r="C263" s="103"/>
      <c r="D263" s="103"/>
      <c r="E263" s="103"/>
      <c r="F263" s="103"/>
      <c r="G263" s="103"/>
      <c r="H263" s="103"/>
      <c r="I263" s="103"/>
      <c r="J263" s="103"/>
      <c r="K263" s="103"/>
    </row>
    <row r="265" spans="1:11" x14ac:dyDescent="0.2">
      <c r="A265" s="170"/>
      <c r="B265" s="96"/>
      <c r="C265" s="97"/>
      <c r="D265" s="97"/>
      <c r="E265" s="97"/>
      <c r="F265" s="97"/>
      <c r="G265" s="97"/>
      <c r="H265" s="97"/>
      <c r="I265" s="97"/>
      <c r="J265" s="97"/>
      <c r="K265" s="97"/>
    </row>
    <row r="267" spans="1:11" x14ac:dyDescent="0.2">
      <c r="A267" s="170"/>
      <c r="B267" s="96"/>
      <c r="C267" s="97"/>
      <c r="D267" s="97"/>
      <c r="E267" s="97"/>
      <c r="F267" s="97"/>
      <c r="G267" s="97"/>
      <c r="H267" s="97"/>
      <c r="I267" s="97"/>
      <c r="J267" s="97"/>
      <c r="K267" s="97"/>
    </row>
    <row r="269" spans="1:11" x14ac:dyDescent="0.2">
      <c r="A269" s="170"/>
      <c r="B269" s="99"/>
    </row>
    <row r="270" spans="1:11" x14ac:dyDescent="0.2">
      <c r="A270" s="168"/>
      <c r="B270" s="102"/>
      <c r="C270" s="103"/>
      <c r="D270" s="103"/>
      <c r="E270" s="103"/>
      <c r="F270" s="103"/>
      <c r="G270" s="103"/>
      <c r="H270" s="103"/>
      <c r="I270" s="103"/>
      <c r="J270" s="103"/>
      <c r="K270" s="103"/>
    </row>
    <row r="272" spans="1:11" x14ac:dyDescent="0.2">
      <c r="A272" s="166"/>
      <c r="B272" s="96"/>
      <c r="C272" s="97"/>
      <c r="D272" s="97"/>
      <c r="E272" s="97"/>
      <c r="F272" s="97"/>
      <c r="G272" s="97"/>
      <c r="H272" s="97"/>
      <c r="I272" s="97"/>
      <c r="J272" s="97"/>
      <c r="K272" s="97"/>
    </row>
    <row r="274" spans="1:11" x14ac:dyDescent="0.2">
      <c r="A274" s="170"/>
      <c r="B274" s="96"/>
      <c r="C274" s="97"/>
      <c r="D274" s="97"/>
      <c r="E274" s="97"/>
      <c r="F274" s="97"/>
      <c r="G274" s="97"/>
      <c r="H274" s="97"/>
      <c r="I274" s="97"/>
      <c r="J274" s="97"/>
      <c r="K274" s="97"/>
    </row>
    <row r="275" spans="1:11" x14ac:dyDescent="0.2">
      <c r="A275" s="168"/>
    </row>
    <row r="276" spans="1:11" x14ac:dyDescent="0.2">
      <c r="B276" s="99"/>
    </row>
    <row r="277" spans="1:11" x14ac:dyDescent="0.2">
      <c r="A277" s="166"/>
      <c r="B277" s="102"/>
      <c r="C277" s="103"/>
      <c r="D277" s="103"/>
      <c r="E277" s="103"/>
      <c r="F277" s="103"/>
      <c r="G277" s="103"/>
      <c r="H277" s="103"/>
      <c r="I277" s="103"/>
      <c r="J277" s="103"/>
      <c r="K277" s="103"/>
    </row>
    <row r="279" spans="1:11" x14ac:dyDescent="0.2">
      <c r="A279" s="166"/>
      <c r="B279" s="96"/>
      <c r="C279" s="97"/>
      <c r="D279" s="97"/>
      <c r="E279" s="97"/>
      <c r="F279" s="97"/>
      <c r="G279" s="97"/>
      <c r="H279" s="97"/>
      <c r="I279" s="97"/>
      <c r="J279" s="97"/>
      <c r="K279" s="97"/>
    </row>
    <row r="281" spans="1:11" x14ac:dyDescent="0.2">
      <c r="A281" s="166"/>
      <c r="B281" s="96"/>
      <c r="C281" s="97"/>
      <c r="D281" s="97"/>
      <c r="E281" s="97"/>
      <c r="F281" s="97"/>
      <c r="G281" s="97"/>
      <c r="H281" s="97"/>
      <c r="I281" s="97"/>
      <c r="J281" s="97"/>
      <c r="K281" s="97"/>
    </row>
    <row r="283" spans="1:11" x14ac:dyDescent="0.2">
      <c r="B283" s="99"/>
    </row>
    <row r="284" spans="1:11" x14ac:dyDescent="0.2">
      <c r="A284" s="170"/>
      <c r="B284" s="102"/>
      <c r="C284" s="103"/>
      <c r="D284" s="103"/>
      <c r="E284" s="103"/>
      <c r="F284" s="103"/>
      <c r="G284" s="103"/>
      <c r="H284" s="103"/>
      <c r="I284" s="103"/>
      <c r="J284" s="103"/>
      <c r="K284" s="103"/>
    </row>
    <row r="286" spans="1:11" x14ac:dyDescent="0.2">
      <c r="A286" s="171"/>
      <c r="B286" s="96"/>
      <c r="C286" s="97"/>
      <c r="D286" s="97"/>
      <c r="E286" s="97"/>
      <c r="F286" s="97"/>
      <c r="G286" s="97"/>
      <c r="H286" s="97"/>
      <c r="I286" s="97"/>
      <c r="J286" s="97"/>
      <c r="K286" s="97"/>
    </row>
    <row r="288" spans="1:11" x14ac:dyDescent="0.2">
      <c r="A288" s="171"/>
      <c r="B288" s="96"/>
      <c r="C288" s="97"/>
      <c r="D288" s="97"/>
      <c r="E288" s="97"/>
      <c r="F288" s="97"/>
      <c r="G288" s="97"/>
      <c r="H288" s="97"/>
      <c r="I288" s="97"/>
      <c r="J288" s="97"/>
      <c r="K288" s="97"/>
    </row>
    <row r="289" spans="1:11" x14ac:dyDescent="0.2">
      <c r="A289" s="172"/>
    </row>
    <row r="290" spans="1:11" x14ac:dyDescent="0.2">
      <c r="A290" s="168"/>
      <c r="B290" s="99"/>
    </row>
    <row r="291" spans="1:11" x14ac:dyDescent="0.2">
      <c r="A291" s="166"/>
      <c r="B291" s="102"/>
      <c r="C291" s="103"/>
      <c r="D291" s="103"/>
      <c r="E291" s="103"/>
      <c r="F291" s="103"/>
      <c r="G291" s="103"/>
      <c r="H291" s="103"/>
      <c r="I291" s="103"/>
      <c r="J291" s="103"/>
      <c r="K291" s="103"/>
    </row>
    <row r="292" spans="1:11" x14ac:dyDescent="0.2">
      <c r="A292" s="168"/>
    </row>
    <row r="293" spans="1:11" x14ac:dyDescent="0.2">
      <c r="A293" s="171"/>
      <c r="B293" s="96"/>
      <c r="C293" s="97"/>
      <c r="D293" s="97"/>
      <c r="E293" s="97"/>
      <c r="F293" s="97"/>
      <c r="G293" s="97"/>
      <c r="H293" s="97"/>
      <c r="I293" s="97"/>
      <c r="J293" s="97"/>
      <c r="K293" s="97"/>
    </row>
    <row r="294" spans="1:11" x14ac:dyDescent="0.2">
      <c r="A294" s="172"/>
    </row>
    <row r="295" spans="1:11" x14ac:dyDescent="0.2">
      <c r="A295" s="172"/>
      <c r="B295" s="96"/>
      <c r="C295" s="97"/>
      <c r="D295" s="97"/>
      <c r="E295" s="97"/>
      <c r="F295" s="97"/>
      <c r="G295" s="97"/>
      <c r="H295" s="97"/>
      <c r="I295" s="97"/>
      <c r="J295" s="97"/>
      <c r="K295" s="97"/>
    </row>
    <row r="296" spans="1:11" x14ac:dyDescent="0.2">
      <c r="A296" s="166"/>
    </row>
    <row r="297" spans="1:11" x14ac:dyDescent="0.2">
      <c r="B297" s="99"/>
    </row>
    <row r="298" spans="1:11" x14ac:dyDescent="0.2">
      <c r="A298" s="172"/>
      <c r="B298" s="102"/>
      <c r="C298" s="103"/>
      <c r="D298" s="103"/>
      <c r="E298" s="103"/>
      <c r="F298" s="103"/>
      <c r="G298" s="103"/>
      <c r="H298" s="103"/>
      <c r="I298" s="103"/>
      <c r="J298" s="103"/>
      <c r="K298" s="103"/>
    </row>
    <row r="299" spans="1:11" x14ac:dyDescent="0.2">
      <c r="A299" s="173"/>
      <c r="B299" s="102"/>
      <c r="C299" s="103"/>
      <c r="D299" s="103"/>
      <c r="E299" s="103"/>
      <c r="F299" s="103"/>
      <c r="G299" s="103"/>
      <c r="H299" s="103"/>
      <c r="I299" s="103"/>
      <c r="J299" s="103"/>
      <c r="K299" s="103"/>
    </row>
    <row r="300" spans="1:11" x14ac:dyDescent="0.2">
      <c r="A300" s="106"/>
      <c r="B300" s="96"/>
      <c r="C300" s="97"/>
      <c r="D300" s="97"/>
      <c r="E300" s="97"/>
      <c r="F300" s="97"/>
      <c r="G300" s="97"/>
      <c r="H300" s="97"/>
      <c r="I300" s="97"/>
      <c r="J300" s="97"/>
      <c r="K300" s="97"/>
    </row>
    <row r="302" spans="1:11" x14ac:dyDescent="0.2">
      <c r="A302" s="166"/>
      <c r="B302" s="96"/>
      <c r="C302" s="97"/>
      <c r="D302" s="97"/>
      <c r="E302" s="97"/>
      <c r="F302" s="97"/>
      <c r="G302" s="97"/>
      <c r="H302" s="97"/>
      <c r="I302" s="97"/>
      <c r="J302" s="97"/>
      <c r="K302" s="97"/>
    </row>
    <row r="303" spans="1:11" x14ac:dyDescent="0.2">
      <c r="A303" s="172"/>
    </row>
    <row r="304" spans="1:11" x14ac:dyDescent="0.2">
      <c r="A304" s="173"/>
      <c r="B304" s="99"/>
    </row>
    <row r="305" spans="1:11" x14ac:dyDescent="0.2">
      <c r="A305" s="107"/>
      <c r="B305" s="102"/>
      <c r="C305" s="103"/>
      <c r="D305" s="103"/>
      <c r="E305" s="103"/>
      <c r="F305" s="103"/>
      <c r="G305" s="103"/>
      <c r="H305" s="103"/>
      <c r="I305" s="103"/>
      <c r="J305" s="103"/>
      <c r="K305" s="103"/>
    </row>
    <row r="306" spans="1:11" x14ac:dyDescent="0.2">
      <c r="A306" s="107"/>
      <c r="B306" s="102"/>
      <c r="C306" s="103"/>
      <c r="D306" s="103"/>
      <c r="E306" s="103"/>
      <c r="F306" s="103"/>
      <c r="G306" s="103"/>
      <c r="H306" s="103"/>
      <c r="I306" s="103"/>
      <c r="J306" s="103"/>
      <c r="K306" s="103"/>
    </row>
    <row r="307" spans="1:11" x14ac:dyDescent="0.2">
      <c r="A307" s="166"/>
    </row>
    <row r="308" spans="1:11" x14ac:dyDescent="0.2">
      <c r="A308" s="172"/>
      <c r="B308" s="96"/>
      <c r="C308" s="97"/>
      <c r="D308" s="97"/>
      <c r="E308" s="97"/>
      <c r="F308" s="97"/>
      <c r="G308" s="97"/>
      <c r="H308" s="97"/>
      <c r="I308" s="97"/>
      <c r="J308" s="97"/>
      <c r="K308" s="97"/>
    </row>
    <row r="309" spans="1:11" x14ac:dyDescent="0.2">
      <c r="A309" s="173"/>
    </row>
    <row r="310" spans="1:11" x14ac:dyDescent="0.2">
      <c r="A310" s="107"/>
      <c r="B310" s="96"/>
      <c r="C310" s="97"/>
      <c r="D310" s="97"/>
      <c r="E310" s="97"/>
      <c r="F310" s="97"/>
      <c r="G310" s="97"/>
      <c r="H310" s="97"/>
      <c r="I310" s="97"/>
      <c r="J310" s="97"/>
      <c r="K310" s="97"/>
    </row>
    <row r="311" spans="1:11" x14ac:dyDescent="0.2">
      <c r="A311" s="107"/>
    </row>
    <row r="312" spans="1:11" x14ac:dyDescent="0.2">
      <c r="A312" s="166"/>
      <c r="B312" s="99"/>
    </row>
    <row r="313" spans="1:11" x14ac:dyDescent="0.2">
      <c r="A313" s="172"/>
      <c r="B313" s="102"/>
      <c r="C313" s="103"/>
      <c r="D313" s="103"/>
      <c r="E313" s="103"/>
      <c r="F313" s="103"/>
      <c r="G313" s="103"/>
      <c r="H313" s="103"/>
      <c r="I313" s="103"/>
      <c r="J313" s="103"/>
      <c r="K313" s="103"/>
    </row>
    <row r="314" spans="1:11" x14ac:dyDescent="0.2">
      <c r="A314" s="173"/>
    </row>
    <row r="315" spans="1:11" x14ac:dyDescent="0.2">
      <c r="A315" s="107"/>
      <c r="B315" s="96"/>
      <c r="C315" s="97"/>
      <c r="D315" s="97"/>
      <c r="E315" s="97"/>
      <c r="F315" s="97"/>
      <c r="G315" s="97"/>
      <c r="H315" s="97"/>
      <c r="I315" s="97"/>
      <c r="J315" s="97"/>
      <c r="K315" s="97"/>
    </row>
    <row r="316" spans="1:11" x14ac:dyDescent="0.2">
      <c r="A316" s="173"/>
    </row>
    <row r="317" spans="1:11" x14ac:dyDescent="0.2">
      <c r="A317" s="166"/>
      <c r="B317" s="96"/>
      <c r="C317" s="97"/>
      <c r="D317" s="97"/>
      <c r="E317" s="97"/>
      <c r="F317" s="97"/>
      <c r="G317" s="97"/>
      <c r="H317" s="97"/>
      <c r="I317" s="97"/>
      <c r="J317" s="97"/>
      <c r="K317" s="97"/>
    </row>
    <row r="318" spans="1:11" x14ac:dyDescent="0.2">
      <c r="A318" s="173"/>
    </row>
    <row r="319" spans="1:11" x14ac:dyDescent="0.2">
      <c r="A319" s="173"/>
      <c r="B319" s="99"/>
    </row>
    <row r="320" spans="1:11" x14ac:dyDescent="0.2">
      <c r="A320" s="107"/>
      <c r="B320" s="102"/>
      <c r="C320" s="103"/>
      <c r="D320" s="103"/>
      <c r="E320" s="103"/>
      <c r="F320" s="103"/>
      <c r="G320" s="103"/>
      <c r="H320" s="103"/>
      <c r="I320" s="103"/>
      <c r="J320" s="103"/>
      <c r="K320" s="103"/>
    </row>
    <row r="321" spans="1:11" x14ac:dyDescent="0.2">
      <c r="A321" s="173"/>
    </row>
    <row r="322" spans="1:11" x14ac:dyDescent="0.2">
      <c r="A322" s="173"/>
      <c r="B322" s="96"/>
      <c r="C322" s="97"/>
      <c r="D322" s="97"/>
      <c r="E322" s="97"/>
      <c r="F322" s="97"/>
      <c r="G322" s="97"/>
      <c r="H322" s="97"/>
      <c r="I322" s="97"/>
      <c r="J322" s="97"/>
      <c r="K322" s="97"/>
    </row>
    <row r="323" spans="1:11" x14ac:dyDescent="0.2">
      <c r="A323" s="107"/>
    </row>
    <row r="324" spans="1:11" x14ac:dyDescent="0.2">
      <c r="A324" s="173"/>
      <c r="B324" s="96"/>
      <c r="C324" s="97"/>
      <c r="D324" s="97"/>
      <c r="E324" s="97"/>
      <c r="F324" s="97"/>
      <c r="G324" s="97"/>
      <c r="H324" s="97"/>
      <c r="I324" s="97"/>
      <c r="J324" s="97"/>
      <c r="K324" s="97"/>
    </row>
    <row r="325" spans="1:11" x14ac:dyDescent="0.2">
      <c r="A325" s="173"/>
    </row>
    <row r="326" spans="1:11" x14ac:dyDescent="0.2">
      <c r="A326" s="107"/>
      <c r="B326" s="99"/>
    </row>
    <row r="327" spans="1:11" x14ac:dyDescent="0.2">
      <c r="A327" s="107"/>
      <c r="B327" s="102"/>
      <c r="C327" s="103"/>
      <c r="D327" s="103"/>
      <c r="E327" s="103"/>
      <c r="F327" s="103"/>
      <c r="G327" s="103"/>
      <c r="H327" s="103"/>
      <c r="I327" s="103"/>
      <c r="J327" s="103"/>
      <c r="K327" s="103"/>
    </row>
    <row r="328" spans="1:11" x14ac:dyDescent="0.2">
      <c r="A328" s="107"/>
    </row>
    <row r="329" spans="1:11" x14ac:dyDescent="0.2">
      <c r="A329" s="173"/>
      <c r="B329" s="96"/>
      <c r="C329" s="97"/>
      <c r="D329" s="97"/>
      <c r="E329" s="97"/>
      <c r="F329" s="97"/>
      <c r="G329" s="97"/>
      <c r="H329" s="97"/>
      <c r="I329" s="97"/>
      <c r="J329" s="97"/>
      <c r="K329" s="97"/>
    </row>
    <row r="330" spans="1:11" x14ac:dyDescent="0.2">
      <c r="A330" s="173"/>
    </row>
    <row r="331" spans="1:11" x14ac:dyDescent="0.2">
      <c r="A331" s="107"/>
      <c r="B331" s="96"/>
      <c r="C331" s="97"/>
      <c r="D331" s="97"/>
      <c r="E331" s="97"/>
      <c r="F331" s="97"/>
      <c r="G331" s="97"/>
      <c r="H331" s="97"/>
      <c r="I331" s="97"/>
      <c r="J331" s="97"/>
      <c r="K331" s="97"/>
    </row>
    <row r="332" spans="1:11" x14ac:dyDescent="0.2">
      <c r="A332" s="173"/>
    </row>
    <row r="333" spans="1:11" x14ac:dyDescent="0.2">
      <c r="A333" s="173"/>
      <c r="B333" s="99"/>
    </row>
    <row r="334" spans="1:11" x14ac:dyDescent="0.2">
      <c r="A334" s="107"/>
      <c r="B334" s="102"/>
      <c r="C334" s="103"/>
      <c r="D334" s="103"/>
      <c r="E334" s="103"/>
      <c r="F334" s="103"/>
      <c r="G334" s="103"/>
      <c r="H334" s="103"/>
      <c r="I334" s="103"/>
      <c r="J334" s="103"/>
      <c r="K334" s="103"/>
    </row>
    <row r="335" spans="1:11" x14ac:dyDescent="0.2">
      <c r="A335" s="173"/>
    </row>
    <row r="336" spans="1:11" x14ac:dyDescent="0.2">
      <c r="A336" s="173"/>
      <c r="B336" s="96"/>
      <c r="C336" s="97"/>
      <c r="D336" s="97"/>
      <c r="E336" s="97"/>
      <c r="F336" s="97"/>
      <c r="G336" s="97"/>
      <c r="H336" s="97"/>
      <c r="I336" s="97"/>
      <c r="J336" s="97"/>
      <c r="K336" s="97"/>
    </row>
    <row r="337" spans="1:11" x14ac:dyDescent="0.2">
      <c r="A337" s="107"/>
    </row>
    <row r="338" spans="1:11" x14ac:dyDescent="0.2">
      <c r="A338" s="173"/>
      <c r="B338" s="96"/>
      <c r="C338" s="97"/>
      <c r="D338" s="97"/>
      <c r="E338" s="97"/>
      <c r="F338" s="97"/>
      <c r="G338" s="97"/>
      <c r="H338" s="97"/>
      <c r="I338" s="97"/>
      <c r="J338" s="97"/>
      <c r="K338" s="97"/>
    </row>
    <row r="339" spans="1:11" x14ac:dyDescent="0.2">
      <c r="A339" s="173"/>
    </row>
    <row r="340" spans="1:11" x14ac:dyDescent="0.2">
      <c r="A340" s="107"/>
      <c r="B340" s="99"/>
    </row>
    <row r="341" spans="1:11" x14ac:dyDescent="0.2">
      <c r="A341" s="173"/>
      <c r="B341" s="102"/>
      <c r="C341" s="103"/>
      <c r="D341" s="103"/>
      <c r="E341" s="103"/>
      <c r="F341" s="103"/>
      <c r="G341" s="103"/>
      <c r="H341" s="103"/>
      <c r="I341" s="103"/>
      <c r="J341" s="103"/>
      <c r="K341" s="103"/>
    </row>
    <row r="342" spans="1:11" x14ac:dyDescent="0.2">
      <c r="A342" s="173"/>
    </row>
    <row r="343" spans="1:11" x14ac:dyDescent="0.2">
      <c r="A343" s="107"/>
      <c r="B343" s="96"/>
      <c r="C343" s="97"/>
      <c r="D343" s="97"/>
      <c r="E343" s="97"/>
      <c r="F343" s="97"/>
      <c r="G343" s="97"/>
      <c r="H343" s="97"/>
      <c r="I343" s="97"/>
      <c r="J343" s="97"/>
      <c r="K343" s="97"/>
    </row>
    <row r="344" spans="1:11" x14ac:dyDescent="0.2">
      <c r="A344" s="173"/>
    </row>
    <row r="345" spans="1:11" x14ac:dyDescent="0.2">
      <c r="A345" s="173"/>
      <c r="B345" s="96"/>
      <c r="C345" s="97"/>
      <c r="D345" s="97"/>
      <c r="E345" s="97"/>
      <c r="F345" s="97"/>
      <c r="G345" s="97"/>
      <c r="H345" s="97"/>
      <c r="I345" s="97"/>
      <c r="J345" s="97"/>
      <c r="K345" s="97"/>
    </row>
    <row r="346" spans="1:11" x14ac:dyDescent="0.2">
      <c r="A346" s="107"/>
    </row>
    <row r="347" spans="1:11" x14ac:dyDescent="0.2">
      <c r="A347" s="173"/>
      <c r="B347" s="99"/>
    </row>
    <row r="348" spans="1:11" x14ac:dyDescent="0.2">
      <c r="A348" s="173"/>
      <c r="B348" s="102"/>
      <c r="C348" s="103"/>
      <c r="D348" s="103"/>
      <c r="E348" s="103"/>
      <c r="F348" s="103"/>
      <c r="G348" s="103"/>
      <c r="H348" s="103"/>
      <c r="I348" s="103"/>
      <c r="J348" s="103"/>
      <c r="K348" s="103"/>
    </row>
    <row r="349" spans="1:11" x14ac:dyDescent="0.2">
      <c r="A349" s="107"/>
    </row>
    <row r="350" spans="1:11" x14ac:dyDescent="0.2">
      <c r="A350" s="173"/>
      <c r="B350" s="96"/>
      <c r="C350" s="97"/>
      <c r="D350" s="97"/>
      <c r="E350" s="97"/>
      <c r="F350" s="97"/>
      <c r="G350" s="97"/>
      <c r="H350" s="97"/>
      <c r="I350" s="97"/>
      <c r="J350" s="97"/>
      <c r="K350" s="97"/>
    </row>
    <row r="351" spans="1:11" x14ac:dyDescent="0.2">
      <c r="A351" s="173"/>
    </row>
    <row r="352" spans="1:11" x14ac:dyDescent="0.2">
      <c r="A352" s="107"/>
      <c r="B352" s="96"/>
      <c r="C352" s="97"/>
      <c r="D352" s="97"/>
      <c r="E352" s="97"/>
      <c r="F352" s="97"/>
      <c r="G352" s="97"/>
      <c r="H352" s="97"/>
      <c r="I352" s="97"/>
      <c r="J352" s="97"/>
      <c r="K352" s="97"/>
    </row>
    <row r="353" spans="1:11" x14ac:dyDescent="0.2">
      <c r="A353" s="173"/>
    </row>
    <row r="354" spans="1:11" x14ac:dyDescent="0.2">
      <c r="A354" s="173"/>
      <c r="B354" s="99"/>
    </row>
    <row r="355" spans="1:11" x14ac:dyDescent="0.2">
      <c r="A355" s="107"/>
      <c r="B355" s="102"/>
      <c r="C355" s="103"/>
      <c r="D355" s="103"/>
      <c r="E355" s="103"/>
      <c r="F355" s="103"/>
      <c r="G355" s="103"/>
      <c r="H355" s="103"/>
      <c r="I355" s="103"/>
      <c r="J355" s="103"/>
      <c r="K355" s="103"/>
    </row>
    <row r="356" spans="1:11" x14ac:dyDescent="0.2">
      <c r="A356" s="173"/>
    </row>
    <row r="357" spans="1:11" x14ac:dyDescent="0.2">
      <c r="A357" s="173"/>
      <c r="B357" s="96"/>
      <c r="C357" s="97"/>
      <c r="D357" s="97"/>
      <c r="E357" s="97"/>
      <c r="F357" s="97"/>
      <c r="G357" s="97"/>
      <c r="H357" s="97"/>
      <c r="I357" s="97"/>
      <c r="J357" s="97"/>
      <c r="K357" s="97"/>
    </row>
    <row r="358" spans="1:11" x14ac:dyDescent="0.2">
      <c r="A358" s="107"/>
    </row>
    <row r="359" spans="1:11" x14ac:dyDescent="0.2">
      <c r="B359" s="96"/>
      <c r="C359" s="97"/>
      <c r="D359" s="97"/>
      <c r="E359" s="97"/>
      <c r="F359" s="97"/>
      <c r="G359" s="97"/>
      <c r="H359" s="97"/>
      <c r="I359" s="97"/>
      <c r="J359" s="97"/>
      <c r="K359" s="97"/>
    </row>
    <row r="360" spans="1:11" x14ac:dyDescent="0.2">
      <c r="A360" s="173"/>
    </row>
    <row r="361" spans="1:11" x14ac:dyDescent="0.2">
      <c r="A361" s="107"/>
      <c r="B361" s="99"/>
    </row>
    <row r="362" spans="1:11" x14ac:dyDescent="0.2">
      <c r="A362" s="107"/>
      <c r="B362" s="102"/>
      <c r="C362" s="103"/>
      <c r="D362" s="103"/>
      <c r="E362" s="103"/>
      <c r="F362" s="103"/>
      <c r="G362" s="103"/>
      <c r="H362" s="103"/>
      <c r="I362" s="103"/>
      <c r="J362" s="103"/>
      <c r="K362" s="103"/>
    </row>
    <row r="363" spans="1:11" x14ac:dyDescent="0.2">
      <c r="A363" s="173"/>
    </row>
    <row r="364" spans="1:11" x14ac:dyDescent="0.2">
      <c r="A364" s="107"/>
      <c r="B364" s="96"/>
      <c r="C364" s="97"/>
      <c r="D364" s="97"/>
      <c r="E364" s="97"/>
      <c r="F364" s="97"/>
      <c r="G364" s="97"/>
      <c r="H364" s="97"/>
      <c r="I364" s="97"/>
      <c r="J364" s="97"/>
      <c r="K364" s="97"/>
    </row>
    <row r="365" spans="1:11" x14ac:dyDescent="0.2">
      <c r="A365" s="107"/>
    </row>
    <row r="366" spans="1:11" x14ac:dyDescent="0.2">
      <c r="A366" s="166"/>
      <c r="B366" s="96"/>
      <c r="C366" s="97"/>
      <c r="D366" s="97"/>
      <c r="E366" s="97"/>
      <c r="F366" s="97"/>
      <c r="G366" s="97"/>
      <c r="H366" s="97"/>
      <c r="I366" s="97"/>
      <c r="J366" s="97"/>
      <c r="K366" s="97"/>
    </row>
    <row r="367" spans="1:11" x14ac:dyDescent="0.2">
      <c r="A367" s="107"/>
      <c r="B367" s="96"/>
      <c r="C367" s="97"/>
      <c r="D367" s="97"/>
      <c r="E367" s="97"/>
      <c r="F367" s="97"/>
      <c r="G367" s="97"/>
      <c r="H367" s="97"/>
      <c r="I367" s="97"/>
      <c r="J367" s="97"/>
      <c r="K367" s="97"/>
    </row>
    <row r="368" spans="1:11" x14ac:dyDescent="0.2">
      <c r="A368" s="173"/>
      <c r="B368" s="108"/>
      <c r="C368" s="97"/>
      <c r="D368" s="97"/>
      <c r="E368" s="97"/>
      <c r="F368" s="97"/>
      <c r="G368" s="97"/>
      <c r="H368" s="97"/>
      <c r="I368" s="97"/>
      <c r="J368" s="97"/>
      <c r="K368" s="97"/>
    </row>
    <row r="369" spans="1:11" x14ac:dyDescent="0.2">
      <c r="A369" s="173"/>
      <c r="B369" s="102"/>
      <c r="C369" s="103"/>
      <c r="D369" s="103"/>
      <c r="E369" s="103"/>
      <c r="F369" s="103"/>
      <c r="G369" s="103"/>
      <c r="H369" s="103"/>
      <c r="I369" s="103"/>
      <c r="J369" s="103"/>
      <c r="K369" s="103"/>
    </row>
    <row r="370" spans="1:11" x14ac:dyDescent="0.2">
      <c r="A370" s="173"/>
    </row>
    <row r="371" spans="1:11" x14ac:dyDescent="0.2">
      <c r="A371" s="173"/>
      <c r="B371" s="105"/>
      <c r="C371" s="97"/>
      <c r="D371" s="97"/>
      <c r="E371" s="97"/>
      <c r="F371" s="97"/>
      <c r="G371" s="97"/>
      <c r="H371" s="97"/>
      <c r="I371" s="97"/>
      <c r="J371" s="97"/>
      <c r="K371" s="97"/>
    </row>
    <row r="372" spans="1:11" x14ac:dyDescent="0.2">
      <c r="A372" s="107"/>
    </row>
    <row r="373" spans="1:11" x14ac:dyDescent="0.2">
      <c r="A373" s="173"/>
      <c r="B373" s="105"/>
      <c r="C373" s="97"/>
      <c r="D373" s="97"/>
      <c r="E373" s="97"/>
      <c r="F373" s="97"/>
      <c r="G373" s="97"/>
      <c r="H373" s="97"/>
      <c r="I373" s="97"/>
      <c r="J373" s="97"/>
      <c r="K373" s="97"/>
    </row>
    <row r="374" spans="1:11" x14ac:dyDescent="0.2">
      <c r="A374" s="173"/>
    </row>
    <row r="375" spans="1:11" x14ac:dyDescent="0.2">
      <c r="A375" s="107"/>
      <c r="B375" s="99"/>
    </row>
    <row r="376" spans="1:11" x14ac:dyDescent="0.2">
      <c r="A376" s="173"/>
      <c r="B376" s="102"/>
      <c r="C376" s="103"/>
      <c r="D376" s="103"/>
      <c r="E376" s="103"/>
      <c r="F376" s="103"/>
      <c r="G376" s="103"/>
      <c r="H376" s="103"/>
      <c r="I376" s="103"/>
      <c r="J376" s="103"/>
      <c r="K376" s="103"/>
    </row>
    <row r="377" spans="1:11" x14ac:dyDescent="0.2">
      <c r="A377" s="173"/>
    </row>
    <row r="378" spans="1:11" x14ac:dyDescent="0.2">
      <c r="A378" s="107"/>
      <c r="B378" s="96"/>
      <c r="C378" s="97"/>
      <c r="D378" s="97"/>
      <c r="E378" s="97"/>
      <c r="F378" s="97"/>
      <c r="G378" s="97"/>
      <c r="H378" s="97"/>
      <c r="I378" s="97"/>
      <c r="J378" s="97"/>
      <c r="K378" s="97"/>
    </row>
    <row r="379" spans="1:11" x14ac:dyDescent="0.2">
      <c r="A379" s="173"/>
    </row>
    <row r="380" spans="1:11" x14ac:dyDescent="0.2">
      <c r="A380" s="173"/>
      <c r="B380" s="96"/>
      <c r="C380" s="97"/>
      <c r="D380" s="97"/>
      <c r="E380" s="97"/>
      <c r="F380" s="97"/>
      <c r="G380" s="97"/>
      <c r="H380" s="97"/>
      <c r="I380" s="97"/>
      <c r="J380" s="97"/>
      <c r="K380" s="97"/>
    </row>
    <row r="381" spans="1:11" x14ac:dyDescent="0.2">
      <c r="A381" s="107"/>
    </row>
    <row r="382" spans="1:11" x14ac:dyDescent="0.2">
      <c r="A382" s="173"/>
      <c r="B382" s="99"/>
    </row>
    <row r="383" spans="1:11" x14ac:dyDescent="0.2">
      <c r="A383" s="173"/>
      <c r="B383" s="102"/>
      <c r="C383" s="103"/>
      <c r="D383" s="103"/>
      <c r="E383" s="103"/>
      <c r="F383" s="103"/>
      <c r="G383" s="103"/>
      <c r="H383" s="103"/>
      <c r="I383" s="103"/>
      <c r="J383" s="103"/>
      <c r="K383" s="103"/>
    </row>
    <row r="384" spans="1:11" x14ac:dyDescent="0.2">
      <c r="A384" s="107"/>
    </row>
    <row r="385" spans="1:11" x14ac:dyDescent="0.2">
      <c r="A385" s="173"/>
      <c r="B385" s="96"/>
      <c r="C385" s="97"/>
      <c r="D385" s="97"/>
      <c r="E385" s="97"/>
      <c r="F385" s="97"/>
      <c r="G385" s="97"/>
      <c r="H385" s="97"/>
      <c r="I385" s="97"/>
      <c r="J385" s="97"/>
      <c r="K385" s="97"/>
    </row>
    <row r="386" spans="1:11" x14ac:dyDescent="0.2">
      <c r="A386" s="173"/>
    </row>
    <row r="387" spans="1:11" x14ac:dyDescent="0.2">
      <c r="A387" s="107"/>
      <c r="B387" s="96"/>
      <c r="C387" s="97"/>
      <c r="D387" s="97"/>
      <c r="E387" s="97"/>
      <c r="F387" s="97"/>
      <c r="G387" s="97"/>
      <c r="H387" s="97"/>
      <c r="I387" s="97"/>
      <c r="J387" s="97"/>
      <c r="K387" s="97"/>
    </row>
    <row r="388" spans="1:11" x14ac:dyDescent="0.2">
      <c r="A388" s="173"/>
    </row>
    <row r="389" spans="1:11" x14ac:dyDescent="0.2">
      <c r="A389" s="173"/>
      <c r="B389" s="99"/>
    </row>
    <row r="390" spans="1:11" x14ac:dyDescent="0.2">
      <c r="A390" s="107"/>
      <c r="B390" s="102"/>
      <c r="C390" s="103"/>
      <c r="D390" s="103"/>
      <c r="E390" s="103"/>
      <c r="F390" s="103"/>
      <c r="G390" s="103"/>
      <c r="H390" s="103"/>
      <c r="I390" s="103"/>
      <c r="J390" s="103"/>
      <c r="K390" s="103"/>
    </row>
    <row r="391" spans="1:11" x14ac:dyDescent="0.2">
      <c r="A391" s="107"/>
    </row>
    <row r="392" spans="1:11" x14ac:dyDescent="0.2">
      <c r="A392" s="107"/>
      <c r="B392" s="96"/>
      <c r="C392" s="97"/>
      <c r="D392" s="97"/>
      <c r="E392" s="97"/>
      <c r="F392" s="97"/>
      <c r="G392" s="97"/>
      <c r="H392" s="97"/>
      <c r="I392" s="97"/>
      <c r="J392" s="97"/>
      <c r="K392" s="97"/>
    </row>
    <row r="393" spans="1:11" x14ac:dyDescent="0.2">
      <c r="A393" s="173"/>
    </row>
    <row r="394" spans="1:11" x14ac:dyDescent="0.2">
      <c r="A394" s="173"/>
      <c r="B394" s="96"/>
      <c r="C394" s="97"/>
      <c r="D394" s="97"/>
      <c r="E394" s="97"/>
      <c r="F394" s="97"/>
      <c r="G394" s="97"/>
      <c r="H394" s="97"/>
      <c r="I394" s="97"/>
      <c r="J394" s="97"/>
      <c r="K394" s="97"/>
    </row>
    <row r="395" spans="1:11" x14ac:dyDescent="0.2">
      <c r="A395" s="107"/>
    </row>
    <row r="396" spans="1:11" x14ac:dyDescent="0.2">
      <c r="A396" s="173"/>
      <c r="B396" s="99"/>
    </row>
    <row r="397" spans="1:11" x14ac:dyDescent="0.2">
      <c r="A397" s="173"/>
      <c r="B397" s="102"/>
      <c r="C397" s="103"/>
      <c r="D397" s="103"/>
      <c r="E397" s="103"/>
      <c r="F397" s="103"/>
      <c r="G397" s="103"/>
      <c r="H397" s="103"/>
      <c r="I397" s="103"/>
      <c r="J397" s="103"/>
      <c r="K397" s="103"/>
    </row>
    <row r="398" spans="1:11" x14ac:dyDescent="0.2">
      <c r="A398" s="107"/>
    </row>
    <row r="399" spans="1:11" x14ac:dyDescent="0.2">
      <c r="A399" s="107"/>
      <c r="B399" s="96"/>
      <c r="C399" s="97"/>
      <c r="D399" s="97"/>
      <c r="E399" s="97"/>
      <c r="F399" s="97"/>
      <c r="G399" s="97"/>
      <c r="H399" s="97"/>
      <c r="I399" s="97"/>
      <c r="J399" s="97"/>
      <c r="K399" s="97"/>
    </row>
    <row r="400" spans="1:11" x14ac:dyDescent="0.2">
      <c r="A400" s="107"/>
    </row>
    <row r="401" spans="1:11" x14ac:dyDescent="0.2">
      <c r="A401" s="107"/>
      <c r="B401" s="96"/>
      <c r="C401" s="97"/>
      <c r="D401" s="97"/>
      <c r="E401" s="97"/>
      <c r="F401" s="97"/>
      <c r="G401" s="97"/>
      <c r="H401" s="97"/>
      <c r="I401" s="97"/>
      <c r="J401" s="97"/>
      <c r="K401" s="97"/>
    </row>
    <row r="402" spans="1:11" x14ac:dyDescent="0.2">
      <c r="A402" s="107"/>
    </row>
    <row r="403" spans="1:11" x14ac:dyDescent="0.2">
      <c r="A403" s="107"/>
      <c r="B403" s="96"/>
      <c r="C403" s="97"/>
      <c r="D403" s="97"/>
      <c r="E403" s="97"/>
      <c r="F403" s="97"/>
      <c r="G403" s="97"/>
      <c r="H403" s="97"/>
      <c r="I403" s="97"/>
      <c r="J403" s="97"/>
      <c r="K403" s="97"/>
    </row>
    <row r="404" spans="1:11" x14ac:dyDescent="0.2">
      <c r="A404" s="173"/>
    </row>
    <row r="405" spans="1:11" x14ac:dyDescent="0.2">
      <c r="A405" s="173"/>
      <c r="B405" s="96"/>
      <c r="C405" s="97"/>
      <c r="D405" s="97"/>
      <c r="E405" s="97"/>
      <c r="F405" s="97"/>
      <c r="G405" s="97"/>
      <c r="H405" s="97"/>
      <c r="I405" s="97"/>
      <c r="J405" s="97"/>
      <c r="K405" s="97"/>
    </row>
    <row r="406" spans="1:11" x14ac:dyDescent="0.2">
      <c r="A406" s="174"/>
    </row>
    <row r="407" spans="1:11" x14ac:dyDescent="0.2">
      <c r="A407" s="107"/>
    </row>
    <row r="408" spans="1:11" x14ac:dyDescent="0.2">
      <c r="A408" s="107"/>
      <c r="B408" s="96"/>
    </row>
    <row r="409" spans="1:11" x14ac:dyDescent="0.2">
      <c r="A409" s="107"/>
    </row>
    <row r="410" spans="1:11" x14ac:dyDescent="0.2">
      <c r="A410" s="107"/>
      <c r="B410" s="96"/>
    </row>
    <row r="411" spans="1:11" x14ac:dyDescent="0.2">
      <c r="A411" s="107"/>
    </row>
    <row r="412" spans="1:11" x14ac:dyDescent="0.2">
      <c r="A412" s="173"/>
      <c r="B412" s="99"/>
    </row>
    <row r="413" spans="1:11" x14ac:dyDescent="0.2">
      <c r="A413" s="173"/>
      <c r="B413" s="102"/>
      <c r="C413" s="103"/>
      <c r="D413" s="103"/>
      <c r="E413" s="103"/>
      <c r="F413" s="103"/>
      <c r="G413" s="103"/>
      <c r="H413" s="103"/>
      <c r="I413" s="103"/>
      <c r="J413" s="103"/>
      <c r="K413" s="103"/>
    </row>
    <row r="414" spans="1:11" x14ac:dyDescent="0.2">
      <c r="A414" s="107"/>
    </row>
    <row r="415" spans="1:11" x14ac:dyDescent="0.2">
      <c r="B415" s="96"/>
      <c r="C415" s="97"/>
      <c r="D415" s="97"/>
      <c r="E415" s="97"/>
      <c r="F415" s="97"/>
      <c r="G415" s="97"/>
      <c r="H415" s="97"/>
      <c r="I415" s="97"/>
      <c r="J415" s="97"/>
      <c r="K415" s="97"/>
    </row>
    <row r="416" spans="1:11" x14ac:dyDescent="0.2">
      <c r="A416" s="173"/>
    </row>
    <row r="417" spans="1:11" x14ac:dyDescent="0.2">
      <c r="A417" s="107"/>
      <c r="B417" s="99"/>
    </row>
    <row r="418" spans="1:11" x14ac:dyDescent="0.2">
      <c r="A418" s="107"/>
      <c r="B418" s="102"/>
      <c r="C418" s="103"/>
      <c r="D418" s="103"/>
      <c r="E418" s="103"/>
      <c r="F418" s="103"/>
      <c r="G418" s="103"/>
      <c r="H418" s="103"/>
      <c r="I418" s="103"/>
      <c r="J418" s="103"/>
      <c r="K418" s="103"/>
    </row>
    <row r="419" spans="1:11" x14ac:dyDescent="0.2">
      <c r="A419" s="173"/>
    </row>
    <row r="420" spans="1:11" x14ac:dyDescent="0.2">
      <c r="A420" s="107"/>
      <c r="B420" s="96"/>
      <c r="C420" s="97"/>
      <c r="D420" s="97"/>
      <c r="E420" s="97"/>
      <c r="F420" s="97"/>
      <c r="G420" s="97"/>
      <c r="H420" s="97"/>
      <c r="I420" s="97"/>
      <c r="J420" s="97"/>
      <c r="K420" s="97"/>
    </row>
    <row r="422" spans="1:11" x14ac:dyDescent="0.2">
      <c r="A422" s="167"/>
      <c r="B422" s="96"/>
      <c r="C422" s="97"/>
      <c r="D422" s="97"/>
      <c r="E422" s="97"/>
      <c r="F422" s="97"/>
      <c r="G422" s="97"/>
      <c r="H422" s="97"/>
      <c r="I422" s="97"/>
      <c r="J422" s="97"/>
      <c r="K422" s="97"/>
    </row>
    <row r="424" spans="1:11" x14ac:dyDescent="0.2">
      <c r="A424" s="173"/>
      <c r="B424" s="96"/>
      <c r="C424" s="97"/>
      <c r="D424" s="97"/>
      <c r="E424" s="97"/>
      <c r="F424" s="97"/>
      <c r="G424" s="97"/>
      <c r="H424" s="97"/>
      <c r="I424" s="97"/>
      <c r="J424" s="97"/>
      <c r="K424" s="97"/>
    </row>
    <row r="425" spans="1:11" x14ac:dyDescent="0.2">
      <c r="A425" s="173"/>
    </row>
    <row r="426" spans="1:11" x14ac:dyDescent="0.2">
      <c r="A426" s="173"/>
    </row>
    <row r="427" spans="1:11" x14ac:dyDescent="0.2">
      <c r="A427" s="107"/>
      <c r="B427" s="96"/>
    </row>
    <row r="428" spans="1:11" x14ac:dyDescent="0.2">
      <c r="A428" s="107"/>
    </row>
    <row r="429" spans="1:11" x14ac:dyDescent="0.2">
      <c r="A429" s="173"/>
      <c r="B429" s="105"/>
    </row>
    <row r="430" spans="1:11" x14ac:dyDescent="0.2">
      <c r="A430" s="173"/>
    </row>
    <row r="431" spans="1:11" x14ac:dyDescent="0.2">
      <c r="A431" s="107"/>
      <c r="B431" s="108"/>
    </row>
    <row r="432" spans="1:11" x14ac:dyDescent="0.2">
      <c r="A432" s="107"/>
      <c r="B432" s="102"/>
      <c r="C432" s="103"/>
      <c r="D432" s="103"/>
      <c r="E432" s="103"/>
      <c r="F432" s="103"/>
      <c r="G432" s="103"/>
      <c r="H432" s="103"/>
      <c r="I432" s="103"/>
      <c r="J432" s="103"/>
      <c r="K432" s="103"/>
    </row>
    <row r="433" spans="1:11" x14ac:dyDescent="0.2">
      <c r="A433" s="107"/>
      <c r="B433" s="102"/>
      <c r="C433" s="103"/>
      <c r="D433" s="103"/>
      <c r="E433" s="103"/>
      <c r="F433" s="103"/>
      <c r="G433" s="103"/>
      <c r="H433" s="103"/>
      <c r="I433" s="103"/>
      <c r="J433" s="103"/>
      <c r="K433" s="103"/>
    </row>
    <row r="434" spans="1:11" x14ac:dyDescent="0.2">
      <c r="A434" s="107"/>
      <c r="B434" s="96"/>
      <c r="C434" s="97"/>
      <c r="D434" s="97"/>
      <c r="E434" s="97"/>
      <c r="F434" s="97"/>
      <c r="G434" s="97"/>
      <c r="H434" s="97"/>
      <c r="I434" s="97"/>
      <c r="J434" s="97"/>
      <c r="K434" s="97"/>
    </row>
    <row r="435" spans="1:11" x14ac:dyDescent="0.2">
      <c r="A435" s="107"/>
      <c r="B435" s="102"/>
      <c r="C435" s="103"/>
      <c r="D435" s="103"/>
      <c r="E435" s="103"/>
      <c r="F435" s="103"/>
      <c r="G435" s="103"/>
      <c r="H435" s="103"/>
      <c r="I435" s="103"/>
      <c r="J435" s="103"/>
      <c r="K435" s="103"/>
    </row>
    <row r="436" spans="1:11" x14ac:dyDescent="0.2">
      <c r="A436" s="173"/>
      <c r="B436" s="108"/>
    </row>
    <row r="437" spans="1:11" x14ac:dyDescent="0.2">
      <c r="A437" s="173"/>
      <c r="B437" s="104"/>
    </row>
    <row r="438" spans="1:11" x14ac:dyDescent="0.2">
      <c r="A438" s="107"/>
      <c r="B438" s="104"/>
    </row>
    <row r="439" spans="1:11" x14ac:dyDescent="0.2">
      <c r="A439" s="107"/>
      <c r="B439" s="96"/>
      <c r="C439" s="97"/>
      <c r="D439" s="97"/>
      <c r="E439" s="97"/>
      <c r="F439" s="97"/>
      <c r="G439" s="97"/>
      <c r="H439" s="97"/>
      <c r="I439" s="97"/>
      <c r="J439" s="97"/>
      <c r="K439" s="97"/>
    </row>
    <row r="440" spans="1:11" x14ac:dyDescent="0.2">
      <c r="A440" s="107"/>
    </row>
    <row r="441" spans="1:11" x14ac:dyDescent="0.2">
      <c r="A441" s="107"/>
    </row>
    <row r="442" spans="1:11" x14ac:dyDescent="0.2">
      <c r="A442" s="107"/>
    </row>
    <row r="443" spans="1:11" x14ac:dyDescent="0.2">
      <c r="A443" s="166"/>
      <c r="B443" s="109"/>
    </row>
    <row r="444" spans="1:11" x14ac:dyDescent="0.2">
      <c r="A444" s="107"/>
      <c r="B444" s="2"/>
    </row>
    <row r="445" spans="1:11" x14ac:dyDescent="0.2">
      <c r="A445" s="173"/>
      <c r="B445" s="105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x14ac:dyDescent="0.2">
      <c r="A446" s="173"/>
    </row>
    <row r="447" spans="1:11" x14ac:dyDescent="0.2">
      <c r="A447" s="173"/>
    </row>
    <row r="448" spans="1:11" x14ac:dyDescent="0.2">
      <c r="A448" s="107"/>
      <c r="B448" s="2"/>
    </row>
    <row r="449" spans="1:11" x14ac:dyDescent="0.2">
      <c r="A449" s="107"/>
      <c r="B449" s="2"/>
    </row>
    <row r="450" spans="1:11" x14ac:dyDescent="0.2">
      <c r="A450" s="173"/>
      <c r="B450" s="105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x14ac:dyDescent="0.2">
      <c r="A451" s="107"/>
    </row>
    <row r="452" spans="1:11" x14ac:dyDescent="0.2">
      <c r="A452" s="173"/>
    </row>
    <row r="453" spans="1:11" x14ac:dyDescent="0.2">
      <c r="A453" s="173"/>
      <c r="B453" s="2"/>
    </row>
    <row r="454" spans="1:11" x14ac:dyDescent="0.2">
      <c r="A454" s="107"/>
      <c r="B454" s="2"/>
    </row>
    <row r="455" spans="1:11" x14ac:dyDescent="0.2">
      <c r="A455" s="107"/>
      <c r="B455" s="105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x14ac:dyDescent="0.2">
      <c r="A456" s="173"/>
    </row>
    <row r="457" spans="1:11" x14ac:dyDescent="0.2">
      <c r="A457" s="173"/>
    </row>
    <row r="458" spans="1:11" x14ac:dyDescent="0.2">
      <c r="A458" s="107"/>
      <c r="B458" s="2"/>
    </row>
    <row r="459" spans="1:11" x14ac:dyDescent="0.2">
      <c r="A459" s="172"/>
    </row>
    <row r="460" spans="1:11" x14ac:dyDescent="0.2">
      <c r="B460" s="105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x14ac:dyDescent="0.2">
      <c r="A461" s="166"/>
    </row>
    <row r="463" spans="1:11" x14ac:dyDescent="0.2">
      <c r="A463" s="166"/>
      <c r="B463" s="2"/>
    </row>
    <row r="466" spans="1:2" x14ac:dyDescent="0.2">
      <c r="A466" s="170"/>
      <c r="B466" s="2"/>
    </row>
    <row r="468" spans="1:2" x14ac:dyDescent="0.2">
      <c r="A468" s="170"/>
    </row>
    <row r="469" spans="1:2" x14ac:dyDescent="0.2">
      <c r="B469" s="2"/>
    </row>
    <row r="470" spans="1:2" x14ac:dyDescent="0.2">
      <c r="A470" s="167"/>
      <c r="B470" s="2"/>
    </row>
    <row r="471" spans="1:2" x14ac:dyDescent="0.2">
      <c r="A471" s="168"/>
      <c r="B471" s="2"/>
    </row>
    <row r="473" spans="1:2" x14ac:dyDescent="0.2">
      <c r="A473" s="166"/>
    </row>
    <row r="474" spans="1:2" x14ac:dyDescent="0.2">
      <c r="B474" s="94"/>
    </row>
    <row r="475" spans="1:2" x14ac:dyDescent="0.2">
      <c r="A475" s="166"/>
    </row>
    <row r="477" spans="1:2" x14ac:dyDescent="0.2">
      <c r="A477" s="167"/>
      <c r="B477" s="2"/>
    </row>
    <row r="478" spans="1:2" x14ac:dyDescent="0.2">
      <c r="A478" s="168"/>
    </row>
    <row r="480" spans="1:2" x14ac:dyDescent="0.2">
      <c r="A480" s="166"/>
      <c r="B480" s="2"/>
    </row>
    <row r="482" spans="1:2" x14ac:dyDescent="0.2">
      <c r="A482" s="166"/>
    </row>
    <row r="483" spans="1:2" x14ac:dyDescent="0.2">
      <c r="B483" s="2"/>
    </row>
    <row r="484" spans="1:2" x14ac:dyDescent="0.2">
      <c r="A484" s="167"/>
    </row>
    <row r="485" spans="1:2" x14ac:dyDescent="0.2">
      <c r="A485" s="168"/>
    </row>
    <row r="486" spans="1:2" x14ac:dyDescent="0.2">
      <c r="B486" s="2"/>
    </row>
    <row r="487" spans="1:2" x14ac:dyDescent="0.2">
      <c r="A487" s="166"/>
    </row>
    <row r="489" spans="1:2" x14ac:dyDescent="0.2">
      <c r="A489" s="166"/>
      <c r="B489" s="2"/>
    </row>
    <row r="491" spans="1:2" x14ac:dyDescent="0.2">
      <c r="A491" s="167"/>
    </row>
    <row r="492" spans="1:2" x14ac:dyDescent="0.2">
      <c r="A492" s="168"/>
      <c r="B492" s="2"/>
    </row>
    <row r="493" spans="1:2" x14ac:dyDescent="0.2">
      <c r="A493" s="168"/>
    </row>
    <row r="494" spans="1:2" x14ac:dyDescent="0.2">
      <c r="A494" s="168"/>
    </row>
    <row r="495" spans="1:2" x14ac:dyDescent="0.2">
      <c r="A495" s="168"/>
      <c r="B495" s="2"/>
    </row>
    <row r="496" spans="1:2" x14ac:dyDescent="0.2">
      <c r="A496" s="168"/>
    </row>
    <row r="498" spans="1:11" x14ac:dyDescent="0.2">
      <c r="A498" s="166"/>
      <c r="B498" s="2"/>
    </row>
    <row r="500" spans="1:11" x14ac:dyDescent="0.2">
      <c r="A500" s="166"/>
    </row>
    <row r="501" spans="1:11" x14ac:dyDescent="0.2">
      <c r="B501" s="2"/>
    </row>
    <row r="502" spans="1:11" x14ac:dyDescent="0.2">
      <c r="A502" s="167"/>
      <c r="B502" s="2"/>
    </row>
    <row r="503" spans="1:11" x14ac:dyDescent="0.2">
      <c r="A503" s="168"/>
    </row>
    <row r="504" spans="1:11" x14ac:dyDescent="0.2">
      <c r="A504" s="168"/>
      <c r="B504" s="2"/>
    </row>
    <row r="505" spans="1:11" x14ac:dyDescent="0.2">
      <c r="B505" s="2"/>
    </row>
    <row r="506" spans="1:11" x14ac:dyDescent="0.2">
      <c r="A506" s="166"/>
    </row>
    <row r="507" spans="1:11" x14ac:dyDescent="0.2">
      <c r="B507" s="2"/>
    </row>
    <row r="508" spans="1:11" x14ac:dyDescent="0.2">
      <c r="A508" s="166"/>
      <c r="B508" s="2"/>
    </row>
    <row r="509" spans="1:11" x14ac:dyDescent="0.2">
      <c r="B509" s="105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x14ac:dyDescent="0.2">
      <c r="A510" s="167"/>
      <c r="B510" s="2"/>
    </row>
    <row r="511" spans="1:11" x14ac:dyDescent="0.2">
      <c r="A511" s="168"/>
    </row>
    <row r="512" spans="1:11" x14ac:dyDescent="0.2">
      <c r="A512" s="168"/>
      <c r="B512" s="105"/>
    </row>
    <row r="513" spans="1:2" x14ac:dyDescent="0.2">
      <c r="B513" s="105"/>
    </row>
    <row r="514" spans="1:2" x14ac:dyDescent="0.2">
      <c r="A514" s="166"/>
    </row>
    <row r="515" spans="1:2" x14ac:dyDescent="0.2">
      <c r="B515" s="2"/>
    </row>
    <row r="516" spans="1:2" x14ac:dyDescent="0.2">
      <c r="A516" s="166"/>
      <c r="B516" s="105"/>
    </row>
    <row r="518" spans="1:2" x14ac:dyDescent="0.2">
      <c r="A518" s="167"/>
      <c r="B518" s="2"/>
    </row>
    <row r="519" spans="1:2" x14ac:dyDescent="0.2">
      <c r="A519" s="168"/>
      <c r="B519" s="105"/>
    </row>
    <row r="520" spans="1:2" x14ac:dyDescent="0.2">
      <c r="A520" s="168"/>
    </row>
    <row r="521" spans="1:2" x14ac:dyDescent="0.2">
      <c r="A521" s="168"/>
      <c r="B521" s="2"/>
    </row>
    <row r="522" spans="1:2" x14ac:dyDescent="0.2">
      <c r="A522" s="168"/>
      <c r="B522" s="105"/>
    </row>
    <row r="523" spans="1:2" x14ac:dyDescent="0.2">
      <c r="A523" s="168"/>
    </row>
    <row r="524" spans="1:2" x14ac:dyDescent="0.2">
      <c r="A524" s="168"/>
      <c r="B524" s="2"/>
    </row>
    <row r="525" spans="1:2" x14ac:dyDescent="0.2">
      <c r="A525" s="168"/>
    </row>
    <row r="526" spans="1:2" x14ac:dyDescent="0.2">
      <c r="A526" s="168"/>
    </row>
    <row r="527" spans="1:2" x14ac:dyDescent="0.2">
      <c r="A527" s="168"/>
      <c r="B527" s="2"/>
    </row>
    <row r="528" spans="1:2" x14ac:dyDescent="0.2">
      <c r="A528" s="168"/>
    </row>
    <row r="530" spans="1:2" x14ac:dyDescent="0.2">
      <c r="A530" s="166"/>
      <c r="B530" s="2"/>
    </row>
    <row r="532" spans="1:2" x14ac:dyDescent="0.2">
      <c r="A532" s="166"/>
      <c r="B532" s="107"/>
    </row>
    <row r="533" spans="1:2" x14ac:dyDescent="0.2">
      <c r="B533" s="2"/>
    </row>
    <row r="534" spans="1:2" x14ac:dyDescent="0.2">
      <c r="A534" s="167"/>
      <c r="B534" s="2"/>
    </row>
    <row r="535" spans="1:2" x14ac:dyDescent="0.2">
      <c r="A535" s="168"/>
      <c r="B535" s="2"/>
    </row>
    <row r="536" spans="1:2" x14ac:dyDescent="0.2">
      <c r="A536" s="168"/>
    </row>
    <row r="537" spans="1:2" x14ac:dyDescent="0.2">
      <c r="A537" s="168"/>
    </row>
    <row r="538" spans="1:2" x14ac:dyDescent="0.2">
      <c r="A538" s="168"/>
      <c r="B538" s="2"/>
    </row>
    <row r="539" spans="1:2" x14ac:dyDescent="0.2">
      <c r="A539" s="168"/>
    </row>
    <row r="540" spans="1:2" x14ac:dyDescent="0.2">
      <c r="A540" s="168"/>
    </row>
    <row r="541" spans="1:2" x14ac:dyDescent="0.2">
      <c r="B541" s="2"/>
    </row>
    <row r="542" spans="1:2" x14ac:dyDescent="0.2">
      <c r="A542" s="166"/>
      <c r="B542" s="2"/>
    </row>
    <row r="543" spans="1:2" x14ac:dyDescent="0.2">
      <c r="B543" s="2"/>
    </row>
    <row r="544" spans="1:2" x14ac:dyDescent="0.2">
      <c r="A544" s="166"/>
      <c r="B544" s="2"/>
    </row>
    <row r="545" spans="1:2" x14ac:dyDescent="0.2">
      <c r="B545" s="2"/>
    </row>
    <row r="546" spans="1:2" x14ac:dyDescent="0.2">
      <c r="A546" s="167"/>
      <c r="B546" s="2"/>
    </row>
    <row r="547" spans="1:2" x14ac:dyDescent="0.2">
      <c r="A547" s="168"/>
    </row>
    <row r="548" spans="1:2" x14ac:dyDescent="0.2">
      <c r="A548" s="168"/>
      <c r="B548" s="2"/>
    </row>
    <row r="549" spans="1:2" x14ac:dyDescent="0.2">
      <c r="A549" s="168"/>
      <c r="B549" s="2"/>
    </row>
    <row r="550" spans="1:2" x14ac:dyDescent="0.2">
      <c r="B550" s="2"/>
    </row>
    <row r="551" spans="1:2" x14ac:dyDescent="0.2">
      <c r="B551" s="2"/>
    </row>
    <row r="552" spans="1:2" x14ac:dyDescent="0.2">
      <c r="A552" s="166"/>
      <c r="B552" s="2"/>
    </row>
    <row r="553" spans="1:2" x14ac:dyDescent="0.2">
      <c r="B553" s="2"/>
    </row>
    <row r="554" spans="1:2" x14ac:dyDescent="0.2">
      <c r="A554" s="166"/>
      <c r="B554" s="2"/>
    </row>
    <row r="556" spans="1:2" x14ac:dyDescent="0.2">
      <c r="A556" s="167"/>
    </row>
    <row r="557" spans="1:2" x14ac:dyDescent="0.2">
      <c r="A557" s="168"/>
      <c r="B557" s="2"/>
    </row>
    <row r="558" spans="1:2" x14ac:dyDescent="0.2">
      <c r="B558" s="2"/>
    </row>
    <row r="559" spans="1:2" x14ac:dyDescent="0.2">
      <c r="A559" s="166"/>
      <c r="B559" s="2"/>
    </row>
    <row r="560" spans="1:2" x14ac:dyDescent="0.2">
      <c r="B560" s="2"/>
    </row>
    <row r="561" spans="1:11" x14ac:dyDescent="0.2">
      <c r="A561" s="166"/>
      <c r="B561" s="2"/>
    </row>
    <row r="562" spans="1:11" x14ac:dyDescent="0.2">
      <c r="B562" s="2"/>
    </row>
    <row r="563" spans="1:11" x14ac:dyDescent="0.2">
      <c r="A563" s="167"/>
      <c r="B563" s="2"/>
    </row>
    <row r="564" spans="1:11" x14ac:dyDescent="0.2">
      <c r="A564" s="168"/>
      <c r="B564" s="2"/>
    </row>
    <row r="565" spans="1:11" x14ac:dyDescent="0.2">
      <c r="A565" s="168"/>
      <c r="B565" s="105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x14ac:dyDescent="0.2">
      <c r="B566" s="2"/>
    </row>
    <row r="567" spans="1:11" x14ac:dyDescent="0.2">
      <c r="A567" s="166"/>
      <c r="B567" s="105"/>
    </row>
    <row r="569" spans="1:11" x14ac:dyDescent="0.2">
      <c r="A569" s="166"/>
    </row>
    <row r="570" spans="1:11" x14ac:dyDescent="0.2">
      <c r="B570" s="2"/>
    </row>
    <row r="571" spans="1:11" x14ac:dyDescent="0.2">
      <c r="A571" s="167"/>
      <c r="B571" s="2"/>
    </row>
    <row r="572" spans="1:11" x14ac:dyDescent="0.2">
      <c r="A572" s="168"/>
    </row>
    <row r="573" spans="1:11" x14ac:dyDescent="0.2">
      <c r="A573" s="168"/>
    </row>
    <row r="574" spans="1:11" x14ac:dyDescent="0.2">
      <c r="A574" s="168"/>
      <c r="B574" s="2"/>
    </row>
    <row r="575" spans="1:11" x14ac:dyDescent="0.2">
      <c r="A575" s="168"/>
      <c r="B575" s="2"/>
    </row>
    <row r="576" spans="1:11" x14ac:dyDescent="0.2">
      <c r="A576" s="168"/>
      <c r="B576" s="2"/>
    </row>
    <row r="577" spans="1:11" x14ac:dyDescent="0.2">
      <c r="A577" s="168"/>
      <c r="B577" s="2"/>
    </row>
    <row r="578" spans="1:11" x14ac:dyDescent="0.2">
      <c r="A578" s="168"/>
      <c r="B578" s="2"/>
    </row>
    <row r="579" spans="1:11" x14ac:dyDescent="0.2">
      <c r="A579" s="168"/>
    </row>
    <row r="580" spans="1:11" x14ac:dyDescent="0.2">
      <c r="A580" s="168"/>
    </row>
    <row r="581" spans="1:11" x14ac:dyDescent="0.2">
      <c r="A581" s="168"/>
      <c r="B581" s="2"/>
    </row>
    <row r="582" spans="1:11" x14ac:dyDescent="0.2">
      <c r="A582" s="168"/>
      <c r="B582" s="2"/>
    </row>
    <row r="583" spans="1:11" x14ac:dyDescent="0.2">
      <c r="B583" s="2"/>
    </row>
    <row r="584" spans="1:11" x14ac:dyDescent="0.2">
      <c r="B584" s="2"/>
    </row>
    <row r="585" spans="1:11" x14ac:dyDescent="0.2">
      <c r="A585" s="166"/>
      <c r="B585" s="2"/>
    </row>
    <row r="586" spans="1:11" x14ac:dyDescent="0.2">
      <c r="B586" s="105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x14ac:dyDescent="0.2">
      <c r="A587" s="166"/>
      <c r="B587" s="2"/>
    </row>
    <row r="588" spans="1:11" x14ac:dyDescent="0.2">
      <c r="B588" s="105"/>
    </row>
    <row r="591" spans="1:11" x14ac:dyDescent="0.2">
      <c r="B591" s="2"/>
    </row>
    <row r="592" spans="1:11" x14ac:dyDescent="0.2">
      <c r="B592" s="2"/>
    </row>
    <row r="594" spans="2:11" x14ac:dyDescent="0.2">
      <c r="B594" s="2"/>
    </row>
    <row r="597" spans="2:11" x14ac:dyDescent="0.2">
      <c r="B597" s="2"/>
    </row>
    <row r="598" spans="2:11" x14ac:dyDescent="0.2">
      <c r="B598" s="2"/>
    </row>
    <row r="601" spans="2:11" x14ac:dyDescent="0.2">
      <c r="B601" s="2"/>
    </row>
    <row r="604" spans="2:11" x14ac:dyDescent="0.2">
      <c r="B604" s="105"/>
      <c r="C604" s="13"/>
      <c r="D604" s="13"/>
      <c r="E604" s="13"/>
      <c r="F604" s="13"/>
      <c r="G604" s="13"/>
      <c r="H604" s="13"/>
      <c r="I604" s="13"/>
      <c r="J604" s="13"/>
      <c r="K604" s="13"/>
    </row>
    <row r="606" spans="2:11" x14ac:dyDescent="0.2">
      <c r="B606" s="96"/>
      <c r="C606" s="97"/>
      <c r="D606" s="97"/>
      <c r="E606" s="97"/>
      <c r="F606" s="97"/>
      <c r="G606" s="97"/>
      <c r="H606" s="97"/>
      <c r="I606" s="97"/>
      <c r="J606" s="97"/>
      <c r="K606" s="97"/>
    </row>
    <row r="609" spans="2:11" x14ac:dyDescent="0.2">
      <c r="B609" s="96"/>
    </row>
    <row r="611" spans="2:11" x14ac:dyDescent="0.2">
      <c r="B611" s="96"/>
    </row>
    <row r="613" spans="2:11" x14ac:dyDescent="0.2">
      <c r="B613" s="99"/>
    </row>
    <row r="614" spans="2:11" x14ac:dyDescent="0.2">
      <c r="B614" s="102"/>
      <c r="C614" s="103"/>
      <c r="D614" s="103"/>
      <c r="E614" s="103"/>
      <c r="F614" s="103"/>
      <c r="G614" s="103"/>
      <c r="H614" s="103"/>
      <c r="I614" s="103"/>
      <c r="J614" s="103"/>
      <c r="K614" s="103"/>
    </row>
    <row r="616" spans="2:11" x14ac:dyDescent="0.2">
      <c r="B616" s="96"/>
      <c r="C616" s="97"/>
      <c r="D616" s="97"/>
      <c r="E616" s="97"/>
      <c r="F616" s="97"/>
      <c r="G616" s="97"/>
      <c r="H616" s="97"/>
      <c r="I616" s="97"/>
      <c r="J616" s="97"/>
      <c r="K616" s="97"/>
    </row>
    <row r="618" spans="2:11" x14ac:dyDescent="0.2">
      <c r="B618" s="96"/>
      <c r="C618" s="97"/>
      <c r="D618" s="97"/>
      <c r="E618" s="97"/>
      <c r="F618" s="97"/>
      <c r="G618" s="97"/>
      <c r="H618" s="97"/>
      <c r="I618" s="97"/>
      <c r="J618" s="97"/>
      <c r="K618" s="97"/>
    </row>
    <row r="620" spans="2:11" x14ac:dyDescent="0.2">
      <c r="B620" s="99"/>
    </row>
    <row r="621" spans="2:11" x14ac:dyDescent="0.2">
      <c r="B621" s="102"/>
      <c r="C621" s="103"/>
      <c r="D621" s="103"/>
      <c r="E621" s="103"/>
      <c r="F621" s="103"/>
      <c r="G621" s="103"/>
      <c r="H621" s="103"/>
      <c r="I621" s="103"/>
      <c r="J621" s="103"/>
      <c r="K621" s="103"/>
    </row>
    <row r="623" spans="2:11" x14ac:dyDescent="0.2">
      <c r="B623" s="96"/>
      <c r="C623" s="97"/>
      <c r="D623" s="97"/>
      <c r="E623" s="97"/>
      <c r="F623" s="97"/>
      <c r="G623" s="97"/>
      <c r="H623" s="97"/>
      <c r="I623" s="97"/>
      <c r="J623" s="97"/>
      <c r="K623" s="97"/>
    </row>
    <row r="625" spans="2:11" x14ac:dyDescent="0.2">
      <c r="B625" s="96"/>
      <c r="C625" s="97"/>
      <c r="D625" s="97"/>
      <c r="E625" s="97"/>
      <c r="F625" s="97"/>
      <c r="G625" s="97"/>
      <c r="H625" s="97"/>
      <c r="I625" s="97"/>
      <c r="J625" s="97"/>
      <c r="K625" s="97"/>
    </row>
    <row r="627" spans="2:11" x14ac:dyDescent="0.2">
      <c r="B627" s="99"/>
    </row>
    <row r="628" spans="2:11" x14ac:dyDescent="0.2">
      <c r="B628" s="102"/>
      <c r="C628" s="103"/>
      <c r="D628" s="103"/>
      <c r="E628" s="103"/>
      <c r="F628" s="103"/>
      <c r="G628" s="103"/>
      <c r="H628" s="103"/>
      <c r="I628" s="103"/>
      <c r="J628" s="103"/>
      <c r="K628" s="103"/>
    </row>
    <row r="630" spans="2:11" x14ac:dyDescent="0.2">
      <c r="B630" s="96"/>
      <c r="C630" s="97"/>
      <c r="D630" s="97"/>
      <c r="E630" s="97"/>
      <c r="F630" s="97"/>
      <c r="G630" s="97"/>
      <c r="H630" s="97"/>
      <c r="I630" s="97"/>
      <c r="J630" s="97"/>
      <c r="K630" s="97"/>
    </row>
    <row r="632" spans="2:11" x14ac:dyDescent="0.2">
      <c r="B632" s="96"/>
      <c r="C632" s="97"/>
      <c r="D632" s="97"/>
      <c r="E632" s="97"/>
      <c r="F632" s="97"/>
      <c r="G632" s="97"/>
      <c r="H632" s="97"/>
      <c r="I632" s="97"/>
      <c r="J632" s="97"/>
      <c r="K632" s="97"/>
    </row>
    <row r="634" spans="2:11" x14ac:dyDescent="0.2">
      <c r="B634" s="99"/>
    </row>
    <row r="635" spans="2:11" x14ac:dyDescent="0.2">
      <c r="B635" s="102"/>
      <c r="C635" s="103"/>
      <c r="D635" s="103"/>
      <c r="E635" s="103"/>
      <c r="F635" s="103"/>
      <c r="G635" s="103"/>
      <c r="H635" s="103"/>
      <c r="I635" s="103"/>
      <c r="J635" s="103"/>
      <c r="K635" s="103"/>
    </row>
    <row r="636" spans="2:11" x14ac:dyDescent="0.2">
      <c r="B636" s="102"/>
      <c r="C636" s="103"/>
      <c r="D636" s="103"/>
      <c r="E636" s="103"/>
      <c r="F636" s="103"/>
      <c r="G636" s="103"/>
      <c r="H636" s="103"/>
      <c r="I636" s="103"/>
      <c r="J636" s="103"/>
      <c r="K636" s="103"/>
    </row>
    <row r="637" spans="2:11" x14ac:dyDescent="0.2">
      <c r="B637" s="102"/>
      <c r="C637" s="103"/>
      <c r="D637" s="103"/>
      <c r="E637" s="103"/>
      <c r="F637" s="103"/>
      <c r="G637" s="103"/>
      <c r="H637" s="103"/>
      <c r="I637" s="103"/>
      <c r="J637" s="103"/>
      <c r="K637" s="103"/>
    </row>
    <row r="638" spans="2:11" x14ac:dyDescent="0.2">
      <c r="B638" s="102"/>
      <c r="C638" s="103"/>
      <c r="D638" s="103"/>
      <c r="E638" s="103"/>
      <c r="F638" s="103"/>
      <c r="G638" s="103"/>
      <c r="H638" s="103"/>
      <c r="I638" s="103"/>
      <c r="J638" s="103"/>
      <c r="K638" s="103"/>
    </row>
    <row r="639" spans="2:11" x14ac:dyDescent="0.2">
      <c r="B639" s="102"/>
      <c r="C639" s="103"/>
      <c r="D639" s="103"/>
      <c r="E639" s="103"/>
      <c r="F639" s="103"/>
      <c r="G639" s="103"/>
      <c r="H639" s="103"/>
      <c r="I639" s="103"/>
      <c r="J639" s="103"/>
      <c r="K639" s="103"/>
    </row>
    <row r="641" spans="2:11" x14ac:dyDescent="0.2">
      <c r="B641" s="96"/>
      <c r="C641" s="97"/>
      <c r="D641" s="97"/>
      <c r="E641" s="97"/>
      <c r="F641" s="97"/>
      <c r="G641" s="97"/>
      <c r="H641" s="97"/>
      <c r="I641" s="97"/>
      <c r="J641" s="97"/>
      <c r="K641" s="97"/>
    </row>
    <row r="643" spans="2:11" x14ac:dyDescent="0.2">
      <c r="B643" s="96"/>
      <c r="C643" s="97"/>
      <c r="D643" s="97"/>
      <c r="E643" s="97"/>
      <c r="F643" s="97"/>
      <c r="G643" s="97"/>
      <c r="H643" s="97"/>
      <c r="I643" s="97"/>
      <c r="J643" s="97"/>
      <c r="K643" s="97"/>
    </row>
    <row r="645" spans="2:11" x14ac:dyDescent="0.2">
      <c r="B645" s="99"/>
    </row>
    <row r="646" spans="2:11" x14ac:dyDescent="0.2">
      <c r="B646" s="102"/>
      <c r="C646" s="103"/>
      <c r="D646" s="103"/>
      <c r="E646" s="103"/>
      <c r="F646" s="103"/>
      <c r="G646" s="103"/>
      <c r="H646" s="103"/>
      <c r="I646" s="103"/>
      <c r="J646" s="103"/>
      <c r="K646" s="103"/>
    </row>
    <row r="647" spans="2:11" x14ac:dyDescent="0.2">
      <c r="B647" s="102"/>
      <c r="C647" s="103"/>
      <c r="D647" s="103"/>
      <c r="E647" s="103"/>
      <c r="F647" s="103"/>
      <c r="G647" s="103"/>
      <c r="H647" s="103"/>
      <c r="I647" s="103"/>
      <c r="J647" s="103"/>
      <c r="K647" s="103"/>
    </row>
    <row r="649" spans="2:11" x14ac:dyDescent="0.2">
      <c r="B649" s="96"/>
      <c r="C649" s="97"/>
      <c r="D649" s="97"/>
      <c r="E649" s="97"/>
      <c r="F649" s="97"/>
      <c r="G649" s="97"/>
      <c r="H649" s="97"/>
      <c r="I649" s="97"/>
      <c r="J649" s="97"/>
      <c r="K649" s="97"/>
    </row>
    <row r="651" spans="2:11" x14ac:dyDescent="0.2">
      <c r="B651" s="96"/>
      <c r="C651" s="97"/>
      <c r="D651" s="97"/>
      <c r="E651" s="97"/>
      <c r="F651" s="97"/>
      <c r="G651" s="97"/>
      <c r="H651" s="97"/>
      <c r="I651" s="97"/>
      <c r="J651" s="97"/>
      <c r="K651" s="97"/>
    </row>
    <row r="653" spans="2:11" x14ac:dyDescent="0.2">
      <c r="B653" s="99"/>
    </row>
    <row r="654" spans="2:11" x14ac:dyDescent="0.2">
      <c r="B654" s="102"/>
      <c r="C654" s="103"/>
      <c r="D654" s="103"/>
      <c r="E654" s="103"/>
      <c r="F654" s="103"/>
      <c r="G654" s="103"/>
      <c r="H654" s="103"/>
      <c r="I654" s="103"/>
      <c r="J654" s="103"/>
      <c r="K654" s="103"/>
    </row>
    <row r="655" spans="2:11" x14ac:dyDescent="0.2">
      <c r="B655" s="102"/>
      <c r="C655" s="103"/>
      <c r="D655" s="103"/>
      <c r="E655" s="103"/>
      <c r="F655" s="103"/>
      <c r="G655" s="103"/>
      <c r="H655" s="103"/>
      <c r="I655" s="103"/>
      <c r="J655" s="103"/>
      <c r="K655" s="103"/>
    </row>
    <row r="657" spans="2:11" x14ac:dyDescent="0.2">
      <c r="B657" s="96"/>
      <c r="C657" s="97"/>
      <c r="D657" s="97"/>
      <c r="E657" s="97"/>
      <c r="F657" s="97"/>
      <c r="G657" s="97"/>
      <c r="H657" s="97"/>
      <c r="I657" s="97"/>
      <c r="J657" s="97"/>
      <c r="K657" s="97"/>
    </row>
    <row r="659" spans="2:11" x14ac:dyDescent="0.2">
      <c r="B659" s="96"/>
      <c r="C659" s="97"/>
      <c r="D659" s="97"/>
      <c r="E659" s="97"/>
      <c r="F659" s="97"/>
      <c r="G659" s="97"/>
      <c r="H659" s="97"/>
      <c r="I659" s="97"/>
      <c r="J659" s="97"/>
      <c r="K659" s="97"/>
    </row>
    <row r="661" spans="2:11" x14ac:dyDescent="0.2">
      <c r="B661" s="99"/>
    </row>
    <row r="662" spans="2:11" x14ac:dyDescent="0.2">
      <c r="B662" s="102"/>
      <c r="C662" s="103"/>
      <c r="D662" s="103"/>
      <c r="E662" s="103"/>
      <c r="F662" s="103"/>
      <c r="G662" s="103"/>
      <c r="H662" s="103"/>
      <c r="I662" s="103"/>
      <c r="J662" s="103"/>
      <c r="K662" s="103"/>
    </row>
    <row r="663" spans="2:11" x14ac:dyDescent="0.2">
      <c r="B663" s="102"/>
      <c r="C663" s="103"/>
      <c r="D663" s="103"/>
      <c r="E663" s="103"/>
      <c r="F663" s="103"/>
      <c r="G663" s="103"/>
      <c r="H663" s="103"/>
      <c r="I663" s="103"/>
      <c r="J663" s="103"/>
      <c r="K663" s="103"/>
    </row>
    <row r="664" spans="2:11" x14ac:dyDescent="0.2">
      <c r="B664" s="102"/>
      <c r="C664" s="103"/>
      <c r="D664" s="103"/>
      <c r="E664" s="103"/>
      <c r="F664" s="103"/>
      <c r="G664" s="103"/>
      <c r="H664" s="103"/>
      <c r="I664" s="103"/>
      <c r="J664" s="103"/>
      <c r="K664" s="103"/>
    </row>
    <row r="665" spans="2:11" x14ac:dyDescent="0.2">
      <c r="B665" s="102"/>
      <c r="C665" s="103"/>
      <c r="D665" s="103"/>
      <c r="E665" s="103"/>
      <c r="F665" s="103"/>
      <c r="G665" s="103"/>
      <c r="H665" s="103"/>
      <c r="I665" s="103"/>
      <c r="J665" s="103"/>
      <c r="K665" s="103"/>
    </row>
    <row r="666" spans="2:11" x14ac:dyDescent="0.2">
      <c r="B666" s="102"/>
      <c r="C666" s="103"/>
      <c r="D666" s="103"/>
      <c r="E666" s="103"/>
      <c r="F666" s="103"/>
      <c r="G666" s="103"/>
      <c r="H666" s="103"/>
      <c r="I666" s="103"/>
      <c r="J666" s="103"/>
      <c r="K666" s="103"/>
    </row>
    <row r="667" spans="2:11" x14ac:dyDescent="0.2">
      <c r="B667" s="102"/>
      <c r="C667" s="103"/>
      <c r="D667" s="103"/>
      <c r="E667" s="103"/>
      <c r="F667" s="103"/>
      <c r="G667" s="103"/>
      <c r="H667" s="103"/>
      <c r="I667" s="103"/>
      <c r="J667" s="103"/>
      <c r="K667" s="103"/>
    </row>
    <row r="668" spans="2:11" x14ac:dyDescent="0.2">
      <c r="B668" s="102"/>
      <c r="C668" s="103"/>
      <c r="D668" s="103"/>
      <c r="E668" s="103"/>
      <c r="F668" s="103"/>
      <c r="G668" s="103"/>
      <c r="H668" s="103"/>
      <c r="I668" s="103"/>
      <c r="J668" s="103"/>
      <c r="K668" s="103"/>
    </row>
    <row r="669" spans="2:11" x14ac:dyDescent="0.2">
      <c r="B669" s="102"/>
      <c r="C669" s="103"/>
      <c r="D669" s="103"/>
      <c r="E669" s="103"/>
      <c r="F669" s="103"/>
      <c r="G669" s="103"/>
      <c r="H669" s="103"/>
      <c r="I669" s="103"/>
      <c r="J669" s="103"/>
      <c r="K669" s="103"/>
    </row>
    <row r="670" spans="2:11" x14ac:dyDescent="0.2">
      <c r="B670" s="102"/>
      <c r="C670" s="103"/>
      <c r="D670" s="103"/>
      <c r="E670" s="103"/>
      <c r="F670" s="103"/>
      <c r="G670" s="103"/>
      <c r="H670" s="103"/>
      <c r="I670" s="103"/>
      <c r="J670" s="103"/>
      <c r="K670" s="103"/>
    </row>
    <row r="671" spans="2:11" x14ac:dyDescent="0.2">
      <c r="B671" s="102"/>
      <c r="C671" s="103"/>
      <c r="D671" s="103"/>
      <c r="E671" s="103"/>
      <c r="F671" s="103"/>
      <c r="G671" s="103"/>
      <c r="H671" s="103"/>
      <c r="I671" s="103"/>
      <c r="J671" s="103"/>
      <c r="K671" s="103"/>
    </row>
    <row r="673" spans="2:11" x14ac:dyDescent="0.2">
      <c r="B673" s="96"/>
      <c r="C673" s="97"/>
      <c r="D673" s="97"/>
      <c r="E673" s="97"/>
      <c r="F673" s="97"/>
      <c r="G673" s="97"/>
      <c r="H673" s="97"/>
      <c r="I673" s="97"/>
      <c r="J673" s="97"/>
      <c r="K673" s="97"/>
    </row>
    <row r="675" spans="2:11" x14ac:dyDescent="0.2">
      <c r="B675" s="96"/>
      <c r="C675" s="97"/>
      <c r="D675" s="97"/>
      <c r="E675" s="97"/>
      <c r="F675" s="97"/>
      <c r="G675" s="97"/>
      <c r="H675" s="97"/>
      <c r="I675" s="97"/>
      <c r="J675" s="97"/>
      <c r="K675" s="97"/>
    </row>
    <row r="677" spans="2:11" x14ac:dyDescent="0.2">
      <c r="B677" s="99"/>
    </row>
    <row r="678" spans="2:11" x14ac:dyDescent="0.2">
      <c r="B678" s="102"/>
      <c r="C678" s="103"/>
      <c r="D678" s="103"/>
      <c r="E678" s="103"/>
      <c r="F678" s="103"/>
      <c r="G678" s="103"/>
      <c r="H678" s="103"/>
      <c r="I678" s="103"/>
      <c r="J678" s="103"/>
      <c r="K678" s="103"/>
    </row>
    <row r="679" spans="2:11" x14ac:dyDescent="0.2">
      <c r="B679" s="102"/>
      <c r="C679" s="103"/>
      <c r="D679" s="103"/>
      <c r="E679" s="103"/>
      <c r="F679" s="103"/>
      <c r="G679" s="103"/>
      <c r="H679" s="103"/>
      <c r="I679" s="103"/>
      <c r="J679" s="103"/>
      <c r="K679" s="103"/>
    </row>
    <row r="680" spans="2:11" x14ac:dyDescent="0.2">
      <c r="B680" s="102"/>
      <c r="C680" s="103"/>
      <c r="D680" s="103"/>
      <c r="E680" s="103"/>
      <c r="F680" s="103"/>
      <c r="G680" s="103"/>
      <c r="H680" s="103"/>
      <c r="I680" s="103"/>
      <c r="J680" s="103"/>
      <c r="K680" s="103"/>
    </row>
    <row r="681" spans="2:11" x14ac:dyDescent="0.2">
      <c r="B681" s="102"/>
      <c r="C681" s="103"/>
      <c r="D681" s="103"/>
      <c r="E681" s="103"/>
      <c r="F681" s="103"/>
      <c r="G681" s="103"/>
      <c r="H681" s="103"/>
      <c r="I681" s="103"/>
      <c r="J681" s="103"/>
      <c r="K681" s="103"/>
    </row>
    <row r="682" spans="2:11" x14ac:dyDescent="0.2">
      <c r="B682" s="102"/>
      <c r="C682" s="103"/>
      <c r="D682" s="103"/>
      <c r="E682" s="103"/>
      <c r="F682" s="103"/>
      <c r="G682" s="103"/>
      <c r="H682" s="103"/>
      <c r="I682" s="103"/>
      <c r="J682" s="103"/>
      <c r="K682" s="103"/>
    </row>
    <row r="683" spans="2:11" x14ac:dyDescent="0.2">
      <c r="B683" s="102"/>
      <c r="C683" s="103"/>
      <c r="D683" s="103"/>
      <c r="E683" s="103"/>
      <c r="F683" s="103"/>
      <c r="G683" s="103"/>
      <c r="H683" s="103"/>
      <c r="I683" s="103"/>
      <c r="J683" s="103"/>
      <c r="K683" s="103"/>
    </row>
    <row r="685" spans="2:11" x14ac:dyDescent="0.2">
      <c r="B685" s="96"/>
      <c r="C685" s="97"/>
      <c r="D685" s="97"/>
      <c r="E685" s="97"/>
      <c r="F685" s="97"/>
      <c r="G685" s="97"/>
      <c r="H685" s="97"/>
      <c r="I685" s="97"/>
      <c r="J685" s="97"/>
      <c r="K685" s="97"/>
    </row>
    <row r="687" spans="2:11" x14ac:dyDescent="0.2">
      <c r="B687" s="96"/>
      <c r="C687" s="97"/>
      <c r="D687" s="97"/>
      <c r="E687" s="97"/>
      <c r="F687" s="97"/>
      <c r="G687" s="97"/>
      <c r="H687" s="97"/>
      <c r="I687" s="97"/>
      <c r="J687" s="97"/>
      <c r="K687" s="97"/>
    </row>
    <row r="689" spans="2:11" x14ac:dyDescent="0.2">
      <c r="B689" s="99"/>
    </row>
    <row r="690" spans="2:11" x14ac:dyDescent="0.2">
      <c r="B690" s="102"/>
      <c r="C690" s="103"/>
      <c r="D690" s="103"/>
      <c r="E690" s="103"/>
      <c r="F690" s="103"/>
      <c r="G690" s="103"/>
      <c r="H690" s="103"/>
      <c r="I690" s="103"/>
      <c r="J690" s="103"/>
      <c r="K690" s="103"/>
    </row>
    <row r="691" spans="2:11" x14ac:dyDescent="0.2">
      <c r="B691" s="102"/>
      <c r="C691" s="103"/>
      <c r="D691" s="103"/>
      <c r="E691" s="103"/>
      <c r="F691" s="103"/>
      <c r="G691" s="103"/>
      <c r="H691" s="103"/>
      <c r="I691" s="103"/>
      <c r="J691" s="103"/>
      <c r="K691" s="103"/>
    </row>
    <row r="692" spans="2:11" x14ac:dyDescent="0.2">
      <c r="B692" s="102"/>
      <c r="C692" s="103"/>
      <c r="D692" s="103"/>
      <c r="E692" s="103"/>
      <c r="F692" s="103"/>
      <c r="G692" s="103"/>
      <c r="H692" s="103"/>
      <c r="I692" s="103"/>
      <c r="J692" s="103"/>
      <c r="K692" s="103"/>
    </row>
    <row r="695" spans="2:11" x14ac:dyDescent="0.2">
      <c r="B695" s="96"/>
      <c r="C695" s="97"/>
      <c r="D695" s="97"/>
      <c r="E695" s="97"/>
      <c r="F695" s="97"/>
      <c r="G695" s="97"/>
      <c r="H695" s="97"/>
      <c r="I695" s="97"/>
      <c r="J695" s="97"/>
      <c r="K695" s="97"/>
    </row>
    <row r="697" spans="2:11" x14ac:dyDescent="0.2">
      <c r="B697" s="96"/>
      <c r="C697" s="97"/>
      <c r="D697" s="97"/>
      <c r="E697" s="97"/>
      <c r="F697" s="97"/>
      <c r="G697" s="97"/>
      <c r="H697" s="97"/>
      <c r="I697" s="97"/>
      <c r="J697" s="97"/>
      <c r="K697" s="97"/>
    </row>
    <row r="699" spans="2:11" x14ac:dyDescent="0.2">
      <c r="B699" s="99"/>
    </row>
    <row r="700" spans="2:11" x14ac:dyDescent="0.2">
      <c r="B700" s="102"/>
      <c r="C700" s="103"/>
      <c r="D700" s="103"/>
      <c r="E700" s="103"/>
      <c r="F700" s="103"/>
      <c r="G700" s="103"/>
      <c r="H700" s="103"/>
      <c r="I700" s="103"/>
      <c r="J700" s="103"/>
      <c r="K700" s="103"/>
    </row>
    <row r="702" spans="2:11" x14ac:dyDescent="0.2">
      <c r="B702" s="96"/>
      <c r="C702" s="97"/>
      <c r="D702" s="97"/>
      <c r="E702" s="97"/>
      <c r="F702" s="97"/>
      <c r="G702" s="97"/>
      <c r="H702" s="97"/>
      <c r="I702" s="97"/>
      <c r="J702" s="97"/>
      <c r="K702" s="97"/>
    </row>
    <row r="704" spans="2:11" x14ac:dyDescent="0.2">
      <c r="B704" s="96"/>
      <c r="C704" s="97"/>
      <c r="D704" s="97"/>
      <c r="E704" s="97"/>
      <c r="F704" s="97"/>
      <c r="G704" s="97"/>
      <c r="H704" s="97"/>
      <c r="I704" s="97"/>
      <c r="J704" s="97"/>
      <c r="K704" s="97"/>
    </row>
    <row r="706" spans="2:11" x14ac:dyDescent="0.2">
      <c r="B706" s="99"/>
    </row>
    <row r="707" spans="2:11" x14ac:dyDescent="0.2">
      <c r="B707" s="102"/>
      <c r="C707" s="103"/>
      <c r="D707" s="103"/>
      <c r="E707" s="103"/>
      <c r="F707" s="103"/>
      <c r="G707" s="103"/>
      <c r="H707" s="103"/>
      <c r="I707" s="103"/>
      <c r="J707" s="103"/>
      <c r="K707" s="103"/>
    </row>
    <row r="708" spans="2:11" x14ac:dyDescent="0.2">
      <c r="B708" s="102"/>
      <c r="C708" s="103"/>
      <c r="D708" s="103"/>
      <c r="E708" s="103"/>
      <c r="F708" s="103"/>
      <c r="G708" s="103"/>
      <c r="H708" s="103"/>
      <c r="I708" s="103"/>
      <c r="J708" s="103"/>
      <c r="K708" s="103"/>
    </row>
    <row r="710" spans="2:11" x14ac:dyDescent="0.2">
      <c r="B710" s="96"/>
      <c r="C710" s="97"/>
      <c r="D710" s="97"/>
      <c r="E710" s="97"/>
      <c r="F710" s="97"/>
      <c r="G710" s="97"/>
      <c r="H710" s="97"/>
      <c r="I710" s="97"/>
      <c r="J710" s="97"/>
      <c r="K710" s="97"/>
    </row>
    <row r="712" spans="2:11" x14ac:dyDescent="0.2">
      <c r="B712" s="96"/>
      <c r="C712" s="97"/>
      <c r="D712" s="97"/>
      <c r="E712" s="97"/>
      <c r="F712" s="97"/>
      <c r="G712" s="97"/>
      <c r="H712" s="97"/>
      <c r="I712" s="97"/>
      <c r="J712" s="97"/>
      <c r="K712" s="97"/>
    </row>
    <row r="714" spans="2:11" x14ac:dyDescent="0.2">
      <c r="B714" s="99"/>
    </row>
    <row r="715" spans="2:11" x14ac:dyDescent="0.2">
      <c r="B715" s="102"/>
      <c r="C715" s="103"/>
      <c r="D715" s="103"/>
      <c r="E715" s="103"/>
      <c r="F715" s="103"/>
      <c r="G715" s="103"/>
      <c r="H715" s="103"/>
      <c r="I715" s="103"/>
      <c r="J715" s="103"/>
      <c r="K715" s="103"/>
    </row>
    <row r="716" spans="2:11" x14ac:dyDescent="0.2">
      <c r="B716" s="102"/>
      <c r="C716" s="103"/>
      <c r="D716" s="103"/>
      <c r="E716" s="103"/>
      <c r="F716" s="103"/>
      <c r="G716" s="103"/>
      <c r="H716" s="103"/>
      <c r="I716" s="103"/>
      <c r="J716" s="103"/>
      <c r="K716" s="103"/>
    </row>
    <row r="717" spans="2:11" x14ac:dyDescent="0.2">
      <c r="B717" s="102"/>
      <c r="C717" s="103"/>
      <c r="D717" s="103"/>
      <c r="E717" s="103"/>
      <c r="F717" s="103"/>
      <c r="G717" s="103"/>
      <c r="H717" s="103"/>
      <c r="I717" s="103"/>
      <c r="J717" s="103"/>
      <c r="K717" s="103"/>
    </row>
    <row r="718" spans="2:11" x14ac:dyDescent="0.2">
      <c r="B718" s="102"/>
      <c r="C718" s="103"/>
      <c r="D718" s="103"/>
      <c r="E718" s="103"/>
      <c r="F718" s="103"/>
      <c r="G718" s="103"/>
      <c r="H718" s="103"/>
      <c r="I718" s="103"/>
      <c r="J718" s="103"/>
      <c r="K718" s="103"/>
    </row>
    <row r="719" spans="2:11" x14ac:dyDescent="0.2">
      <c r="B719" s="102"/>
      <c r="C719" s="103"/>
      <c r="D719" s="103"/>
      <c r="E719" s="103"/>
      <c r="F719" s="103"/>
      <c r="G719" s="103"/>
      <c r="H719" s="103"/>
      <c r="I719" s="103"/>
      <c r="J719" s="103"/>
      <c r="K719" s="103"/>
    </row>
    <row r="720" spans="2:11" x14ac:dyDescent="0.2">
      <c r="B720" s="102"/>
      <c r="C720" s="103"/>
      <c r="D720" s="103"/>
      <c r="E720" s="103"/>
      <c r="F720" s="103"/>
      <c r="G720" s="103"/>
      <c r="H720" s="103"/>
      <c r="I720" s="103"/>
      <c r="J720" s="103"/>
      <c r="K720" s="103"/>
    </row>
    <row r="721" spans="2:11" x14ac:dyDescent="0.2">
      <c r="B721" s="102"/>
      <c r="C721" s="103"/>
      <c r="D721" s="103"/>
      <c r="E721" s="103"/>
      <c r="F721" s="103"/>
      <c r="G721" s="103"/>
      <c r="H721" s="103"/>
      <c r="I721" s="103"/>
      <c r="J721" s="103"/>
      <c r="K721" s="103"/>
    </row>
    <row r="722" spans="2:11" x14ac:dyDescent="0.2">
      <c r="B722" s="102"/>
      <c r="C722" s="103"/>
      <c r="D722" s="103"/>
      <c r="E722" s="103"/>
      <c r="F722" s="103"/>
      <c r="G722" s="103"/>
      <c r="H722" s="103"/>
      <c r="I722" s="103"/>
      <c r="J722" s="103"/>
      <c r="K722" s="103"/>
    </row>
    <row r="723" spans="2:11" x14ac:dyDescent="0.2">
      <c r="B723" s="102"/>
      <c r="C723" s="103"/>
      <c r="D723" s="103"/>
      <c r="E723" s="103"/>
      <c r="F723" s="103"/>
      <c r="G723" s="103"/>
      <c r="H723" s="103"/>
      <c r="I723" s="103"/>
      <c r="J723" s="103"/>
      <c r="K723" s="103"/>
    </row>
    <row r="724" spans="2:11" x14ac:dyDescent="0.2">
      <c r="B724" s="102"/>
      <c r="C724" s="103"/>
      <c r="D724" s="103"/>
      <c r="E724" s="103"/>
      <c r="F724" s="103"/>
      <c r="G724" s="103"/>
      <c r="H724" s="103"/>
      <c r="I724" s="103"/>
      <c r="J724" s="103"/>
      <c r="K724" s="103"/>
    </row>
    <row r="725" spans="2:11" x14ac:dyDescent="0.2">
      <c r="B725" s="102"/>
      <c r="C725" s="103"/>
      <c r="D725" s="103"/>
      <c r="E725" s="103"/>
      <c r="F725" s="103"/>
      <c r="G725" s="103"/>
      <c r="H725" s="103"/>
      <c r="I725" s="103"/>
      <c r="J725" s="103"/>
      <c r="K725" s="103"/>
    </row>
    <row r="728" spans="2:11" x14ac:dyDescent="0.2">
      <c r="B728" s="96"/>
      <c r="C728" s="97"/>
      <c r="D728" s="97"/>
      <c r="E728" s="97"/>
      <c r="F728" s="97"/>
      <c r="G728" s="97"/>
      <c r="H728" s="97"/>
      <c r="I728" s="97"/>
      <c r="J728" s="97"/>
      <c r="K728" s="97"/>
    </row>
    <row r="730" spans="2:11" x14ac:dyDescent="0.2">
      <c r="B730" s="96"/>
      <c r="C730" s="97"/>
      <c r="D730" s="97"/>
      <c r="E730" s="97"/>
      <c r="F730" s="97"/>
      <c r="G730" s="97"/>
      <c r="H730" s="97"/>
      <c r="I730" s="97"/>
      <c r="J730" s="97"/>
      <c r="K730" s="97"/>
    </row>
  </sheetData>
  <mergeCells count="1">
    <mergeCell ref="A1:K1"/>
  </mergeCells>
  <phoneticPr fontId="38" type="noConversion"/>
  <printOptions horizontalCentered="1"/>
  <pageMargins left="0.19685039370078741" right="0.19685039370078741" top="0.43307086614173229" bottom="0.43307086614173229" header="0.31496062992125984" footer="0.31496062992125984"/>
  <pageSetup paperSize="9" scale="90" firstPageNumber="5" fitToHeight="0" orientation="landscape" useFirstPageNumber="1" horizontalDpi="42949672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rashodi-opći dio</vt:lpstr>
      <vt:lpstr>račun financiranja</vt:lpstr>
      <vt:lpstr>posebni dio </vt:lpstr>
      <vt:lpstr>'posebni dio '!Ispis_naslova</vt:lpstr>
      <vt:lpstr>prihodi!Ispis_naslova</vt:lpstr>
      <vt:lpstr>'račun financiranja'!Ispis_naslova</vt:lpstr>
      <vt:lpstr>'rashodi-opći dio'!Ispis_naslova</vt:lpstr>
      <vt:lpstr>bilanca!Podrucje_ispisa</vt:lpstr>
      <vt:lpstr>'posebni dio 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Marijeta Pavlić</dc:creator>
  <cp:lastModifiedBy>mfkor</cp:lastModifiedBy>
  <cp:lastPrinted>2016-12-07T17:52:27Z</cp:lastPrinted>
  <dcterms:created xsi:type="dcterms:W3CDTF">2001-11-29T15:00:47Z</dcterms:created>
  <dcterms:modified xsi:type="dcterms:W3CDTF">2016-12-07T17:53:46Z</dcterms:modified>
</cp:coreProperties>
</file>