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5135" windowHeight="9000" tabRatio="648"/>
  </bookViews>
  <sheets>
    <sheet name="izvještaj o zaduživanju " sheetId="10" r:id="rId1"/>
  </sheets>
  <definedNames>
    <definedName name="_xlnm._FilterDatabase" localSheetId="0" hidden="1">'izvještaj o zaduživanju '!$E$1:$E$203</definedName>
    <definedName name="_xlnm.Print_Titles" localSheetId="0">'izvještaj o zaduživanju '!$4:$4</definedName>
    <definedName name="_xlnm.Print_Area" localSheetId="0">'izvještaj o zaduživanju '!$A$1:$I$197</definedName>
  </definedNames>
  <calcPr calcId="145621"/>
</workbook>
</file>

<file path=xl/calcChain.xml><?xml version="1.0" encoding="utf-8"?>
<calcChain xmlns="http://schemas.openxmlformats.org/spreadsheetml/2006/main">
  <c r="I187" i="10" l="1"/>
  <c r="I186" i="10"/>
  <c r="I188" i="10" s="1"/>
  <c r="G187" i="10"/>
  <c r="G186" i="10"/>
  <c r="G188" i="10" s="1"/>
  <c r="I178" i="10"/>
  <c r="I177" i="10"/>
  <c r="I176" i="10"/>
  <c r="I175" i="10"/>
  <c r="I174" i="10"/>
  <c r="I173" i="10"/>
  <c r="I172" i="10"/>
  <c r="I179" i="10" s="1"/>
  <c r="G178" i="10"/>
  <c r="G177" i="10"/>
  <c r="G176" i="10"/>
  <c r="G175" i="10"/>
  <c r="G174" i="10"/>
  <c r="G173" i="10"/>
  <c r="G172" i="10"/>
  <c r="G179" i="10" s="1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65" i="10" s="1"/>
  <c r="I167" i="10" s="1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65" i="10" s="1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39" i="10" s="1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39" i="10" s="1"/>
  <c r="I104" i="10"/>
  <c r="I103" i="10"/>
  <c r="I102" i="10"/>
  <c r="I101" i="10"/>
  <c r="I100" i="10"/>
  <c r="I99" i="10"/>
  <c r="I105" i="10" s="1"/>
  <c r="I98" i="10"/>
  <c r="G104" i="10"/>
  <c r="G103" i="10"/>
  <c r="G102" i="10"/>
  <c r="G101" i="10"/>
  <c r="G100" i="10"/>
  <c r="G99" i="10"/>
  <c r="G105" i="10" s="1"/>
  <c r="G107" i="10" s="1"/>
  <c r="G98" i="10"/>
  <c r="K104" i="10"/>
  <c r="K103" i="10"/>
  <c r="I94" i="10"/>
  <c r="I93" i="10"/>
  <c r="I92" i="10"/>
  <c r="I91" i="10"/>
  <c r="I90" i="10"/>
  <c r="I89" i="10"/>
  <c r="I88" i="10"/>
  <c r="I87" i="10"/>
  <c r="I86" i="10"/>
  <c r="I85" i="10"/>
  <c r="I95" i="10" s="1"/>
  <c r="G94" i="10"/>
  <c r="G93" i="10"/>
  <c r="G92" i="10"/>
  <c r="G91" i="10"/>
  <c r="G90" i="10"/>
  <c r="G89" i="10"/>
  <c r="G88" i="10"/>
  <c r="G87" i="10"/>
  <c r="G86" i="10"/>
  <c r="G85" i="10"/>
  <c r="G95" i="10" s="1"/>
  <c r="K93" i="10"/>
  <c r="K92" i="10"/>
  <c r="K94" i="10" s="1"/>
  <c r="I79" i="10"/>
  <c r="I78" i="10"/>
  <c r="I77" i="10"/>
  <c r="I80" i="10" s="1"/>
  <c r="G79" i="10"/>
  <c r="G78" i="10"/>
  <c r="G77" i="10"/>
  <c r="G80" i="10" s="1"/>
  <c r="K78" i="10"/>
  <c r="K77" i="10"/>
  <c r="K79" i="10" s="1"/>
  <c r="I74" i="10"/>
  <c r="G74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6" i="10"/>
  <c r="I25" i="10"/>
  <c r="I24" i="10"/>
  <c r="I70" i="10" s="1"/>
  <c r="I23" i="10"/>
  <c r="G69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70" i="10" s="1"/>
  <c r="K56" i="10"/>
  <c r="K55" i="10"/>
  <c r="K54" i="10"/>
  <c r="K57" i="10" s="1"/>
  <c r="H27" i="10"/>
  <c r="I27" i="10" s="1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20" i="10" s="1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20" i="10" s="1"/>
  <c r="K17" i="10"/>
  <c r="K16" i="10"/>
  <c r="K20" i="10" s="1"/>
  <c r="I82" i="10" l="1"/>
  <c r="I181" i="10"/>
  <c r="G82" i="10"/>
  <c r="G109" i="10" s="1"/>
  <c r="I107" i="10"/>
  <c r="I109" i="10" s="1"/>
  <c r="G167" i="10"/>
  <c r="G181" i="10" s="1"/>
  <c r="G183" i="10" l="1"/>
  <c r="I183" i="10"/>
  <c r="K109" i="10"/>
</calcChain>
</file>

<file path=xl/sharedStrings.xml><?xml version="1.0" encoding="utf-8"?>
<sst xmlns="http://schemas.openxmlformats.org/spreadsheetml/2006/main" count="600" uniqueCount="243">
  <si>
    <t>Naziv</t>
  </si>
  <si>
    <t>Red. broj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</si>
  <si>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</si>
  <si>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</si>
  <si>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</si>
  <si>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</si>
  <si>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</si>
  <si>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</si>
  <si>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</si>
  <si>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</si>
  <si>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</si>
  <si>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</si>
  <si>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</si>
  <si>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Valuta</t>
  </si>
  <si>
    <t>EUR</t>
  </si>
  <si>
    <t>HRK</t>
  </si>
  <si>
    <t>Obveznice - Serija 07 D-19</t>
  </si>
  <si>
    <t>Ukupno:</t>
  </si>
  <si>
    <t>USD</t>
  </si>
  <si>
    <t>Trezorski zapisi</t>
  </si>
  <si>
    <t>3.</t>
  </si>
  <si>
    <t>13.</t>
  </si>
  <si>
    <t>14.</t>
  </si>
  <si>
    <t>15.</t>
  </si>
  <si>
    <t>16.</t>
  </si>
  <si>
    <t>HBOR</t>
  </si>
  <si>
    <t xml:space="preserve">ZABA </t>
  </si>
  <si>
    <t>Viktor Lenac - HBOR G-04/03</t>
  </si>
  <si>
    <t>Valjaonica cijevi Sisak 2006</t>
  </si>
  <si>
    <t>Kraljevina Belgija Loan</t>
  </si>
  <si>
    <t>Euro-EUR obveznice/VIII</t>
  </si>
  <si>
    <t>HPB</t>
  </si>
  <si>
    <t>ZABA</t>
  </si>
  <si>
    <t>KFW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</si>
  <si>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</si>
  <si>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</si>
  <si>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</si>
  <si>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</si>
  <si>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</si>
  <si>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</si>
  <si>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</si>
  <si>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</si>
  <si>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</si>
  <si>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</si>
  <si>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</si>
  <si>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</si>
  <si>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</si>
  <si>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</si>
  <si>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</si>
  <si>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</si>
  <si>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</si>
  <si>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</si>
  <si>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</si>
  <si>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</si>
  <si>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</si>
  <si>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</si>
  <si>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</si>
  <si>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</si>
  <si>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</si>
  <si>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</si>
  <si>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CHF</t>
  </si>
  <si>
    <t>44.</t>
  </si>
  <si>
    <t>45.</t>
  </si>
  <si>
    <t>46.</t>
  </si>
  <si>
    <t>47.</t>
  </si>
  <si>
    <t>36.</t>
  </si>
  <si>
    <t>Kredit 735,2 mil. HRK / Umirovljenički fond</t>
  </si>
  <si>
    <t>Credit Suisse</t>
  </si>
  <si>
    <t>Brodosplit F-006-10</t>
  </si>
  <si>
    <t>Brodotrogir F-007-10</t>
  </si>
  <si>
    <t>Brodogradnja 48/2012-DPVPJS</t>
  </si>
  <si>
    <t>Brodogradnja 49/2012-DPVPJS</t>
  </si>
  <si>
    <t>Brodogradnja 50/2012-DPVPJS</t>
  </si>
  <si>
    <t xml:space="preserve">Erste bank </t>
  </si>
  <si>
    <t>OTP banka</t>
  </si>
  <si>
    <t>SGS</t>
  </si>
  <si>
    <t>PBZ</t>
  </si>
  <si>
    <t xml:space="preserve">Hrvatske vode KO-09/12 </t>
  </si>
  <si>
    <t>Domaći sindicirani FX zajam 500 mil. EUR</t>
  </si>
  <si>
    <t>KBC 2003 (EUR 73,2 mil.)</t>
  </si>
  <si>
    <t>KBC 2007 (HRK 572,8 mil.)</t>
  </si>
  <si>
    <t xml:space="preserve">EURO Trezorski zapisi </t>
  </si>
  <si>
    <t>CEB</t>
  </si>
  <si>
    <t>F/P 01351-002-001 - Projekt obnove zdravstvene infrastrukture</t>
  </si>
  <si>
    <t>F/P 01351-003-001 - Projekt obnove zdravstvene infrastrukture</t>
  </si>
  <si>
    <t>F/P 01456-003-001 - Projekt obnove i izgradnje školskih objekata u RH</t>
  </si>
  <si>
    <t>F/P 01456-004-001 - Projekt obnove i izgradnje školskih objekata u RH</t>
  </si>
  <si>
    <t>F/P 01576-001-002 - Projekt financiranja zdravstvenih ustanova u RH</t>
  </si>
  <si>
    <t>F/P 01576-002-002 - Projekt financiranja zdravstvenih ustanova u RH</t>
  </si>
  <si>
    <t>IBRD</t>
  </si>
  <si>
    <t>46720-HR VSL - Projekt ulaganja u mirovinski sustav</t>
  </si>
  <si>
    <t>46740-HR VSL - Projekt sređivanja zemljišnjih knjiga i katastra</t>
  </si>
  <si>
    <t>72830-HR FSL - Projekt socijalnog i gospodarskog oporavka</t>
  </si>
  <si>
    <t>73070-HR FSL - Projekt razvoja sustava socijalne skrbi</t>
  </si>
  <si>
    <t>73200-HR FSL - Hrvatski projekt tehnologijskog razvoja</t>
  </si>
  <si>
    <t>73320-HR FSL - Projekt razvoja sustava odgoja i obrazovanja</t>
  </si>
  <si>
    <t>74500-HR FSL (PAL2) - Drugi programski zajam za prilagodbu</t>
  </si>
  <si>
    <t>74530-HR FSL - Projekt unutarnje vode</t>
  </si>
  <si>
    <t>74710-HR FSL - Projekt modernizacije Porezne uprave</t>
  </si>
  <si>
    <t>75980-HR IFL FS - Projekt unapređenja hitne medicinske pomoći i investicijskog planiranja u zdravstvu</t>
  </si>
  <si>
    <t>76400-HR IFL FS - Projekt zaštite od onečišćenja voda na priobalnom području 2</t>
  </si>
  <si>
    <t>78460-HR IFL FS DPL - Zajam za razvojnu politiku u fiskalnom, socijalnom i financijskom sektoru</t>
  </si>
  <si>
    <t>78880-HR IFL FS - Projekt potpore pravosudnom sektoru</t>
  </si>
  <si>
    <t>80210-HR IFL FS - Projekt integracije u EU Natura 2000</t>
  </si>
  <si>
    <t>80630-HR IFL FS ERDPL - Zajam za razvojnu politiku gospodarskog oporavka</t>
  </si>
  <si>
    <t>EIB</t>
  </si>
  <si>
    <t>FINo. 22.165 - Projekt "Obnove komunalne infrastrukture na područjima od posebne državne skrbi" (5 tranši)</t>
  </si>
  <si>
    <t>Banka / MFI</t>
  </si>
  <si>
    <t>A.2.  DOMAĆE OBVEZE - DUGOROČNI KREDITI</t>
  </si>
  <si>
    <t>B.1. MEĐUNARODNE OBVEZE - OBVEZNICE</t>
  </si>
  <si>
    <t>B.2. MEĐUNARODNE OBVEZE - DUGOROČNI KREDITI</t>
  </si>
  <si>
    <t>A.1.  DOMAĆE OBVEZE -  OBVEZNICE</t>
  </si>
  <si>
    <t>SVEUKUPNO A+B</t>
  </si>
  <si>
    <t>HPB / ZABA</t>
  </si>
  <si>
    <t>Brodogradilište 3. Maj F-014-05</t>
  </si>
  <si>
    <t>Brodogradilište Uljanik TOB I-1/05</t>
  </si>
  <si>
    <t>Euro-USD obveznice II D-20  (cross currency swap)</t>
  </si>
  <si>
    <t xml:space="preserve">Euro-USD obveznice I D-19 </t>
  </si>
  <si>
    <t>Euro-USD obveznice III D-21 (cross currency swap)</t>
  </si>
  <si>
    <t>Euro-USD obveznice IV D-17 (cross currency swap)</t>
  </si>
  <si>
    <t>12900 - Hrvatske željeznice</t>
  </si>
  <si>
    <t xml:space="preserve">Brodogradilište 3. Maj F-008-10 </t>
  </si>
  <si>
    <t xml:space="preserve">Brodogradilište 3. Maj F-018-10 </t>
  </si>
  <si>
    <t xml:space="preserve">Brodogradilište 3. Maj F-031-09 </t>
  </si>
  <si>
    <t>IDA</t>
  </si>
  <si>
    <t>MIGA</t>
  </si>
  <si>
    <t>Euro-USD obveznice V D-23 (cross currency swap)</t>
  </si>
  <si>
    <t>Brodogradnja SGS - 41,4, mil. USD - preuzeto  2013</t>
  </si>
  <si>
    <t>Obveznice - Serija 19 D-24</t>
  </si>
  <si>
    <t>SGS 320 mil. HRK - HZZO 2013</t>
  </si>
  <si>
    <t>SGS 50 mil. EUR FX 2013</t>
  </si>
  <si>
    <t>Euro-USD obveznice VI D-24 (cross currency swap)</t>
  </si>
  <si>
    <t>F/P 01576-003-002 - Projekt financiranja zdravstvenih ustanova u RH</t>
  </si>
  <si>
    <t>F/P 01751-001-001 - Projekt "Financiranje vodno-komunalne infrastrukture"</t>
  </si>
  <si>
    <t xml:space="preserve">72260-HR FSL - Projekt zaštite od onečišćenja voda u priobalnom području    </t>
  </si>
  <si>
    <t>82580-HR IFL FS - Drugi projekt tehnologijskog razvoja</t>
  </si>
  <si>
    <t>FINo. 21.051 - Projekt Hrvatske željeznice - Koridor V.c. (6 tranši)</t>
  </si>
  <si>
    <t>FINo. 22.881 - Okvirni višesektorski zajam za komunalnu infrastrukturu za Projekt - "Integralni razvoj lokalne zajednice" (6 tranši)</t>
  </si>
  <si>
    <t>FINo. 31.146 - Projekt razvoja infrastrukture na otocima i u priobalju (1 tranša)</t>
  </si>
  <si>
    <t>Hrvatske željeznice Infrastruktura F-027-09 preuzeto 2014</t>
  </si>
  <si>
    <t>Hrvatske željeznice Infrastruktura F-014-12 preuzeto 2014</t>
  </si>
  <si>
    <t>Hrvatske željeznice Infrastruktura F-004-11 preuzeto 2014</t>
  </si>
  <si>
    <t>Hrvatske željeznice Putnički prijevoz F-015-12 preuzeto 2014</t>
  </si>
  <si>
    <t>Euro-EUR obveznice/IX</t>
  </si>
  <si>
    <t>Sindicirani kredit 106,4 mil. EUR  / Umirovljenički fond</t>
  </si>
  <si>
    <t>Brodogradnja SGS (F-012-06 konverz.)</t>
  </si>
  <si>
    <t>Domaći sindicirani FX zajam 640 mil. EUR</t>
  </si>
  <si>
    <t>Obveznice - Serija 12 D-17</t>
  </si>
  <si>
    <t>Obveznice - Serija 13 D-20</t>
  </si>
  <si>
    <t>Obveznice - Serija 14 D-20</t>
  </si>
  <si>
    <t>Obveznice - Serija 15 D-17</t>
  </si>
  <si>
    <t>Obveznice - Serija 17 D-22</t>
  </si>
  <si>
    <t>Obveznice - Serija 18 D-18</t>
  </si>
  <si>
    <t>Brodogradilište 3. Maj A-022-05</t>
  </si>
  <si>
    <t>Brodogradnja ZABA 396 mil. EUR - preuzeto 2013</t>
  </si>
  <si>
    <t>Brodogradnja ZABA 706 mil. HRK - preuzeto 2013</t>
  </si>
  <si>
    <t>Hrvatske željeznice Vuča vlakova F-001-11 preuzeto 2014</t>
  </si>
  <si>
    <t>Hrvatske željeznice Vuča vlakova F-022-10 preuzeto 2014</t>
  </si>
  <si>
    <t>EURO FX Trezorski zapisi</t>
  </si>
  <si>
    <t>Srednji tečaj HNB-a na kraju razdoblja.</t>
  </si>
  <si>
    <t>Euro-EUR obveznice/X</t>
  </si>
  <si>
    <t>eur</t>
  </si>
  <si>
    <t>hrk</t>
  </si>
  <si>
    <t>usd</t>
  </si>
  <si>
    <t>eur i eur FX</t>
  </si>
  <si>
    <t>Brodogradnja 19,6 mil. EUR</t>
  </si>
  <si>
    <t>F/P 01751-002-001 - Projekt "Financiranje vodno-komunalne infrastrukture"</t>
  </si>
  <si>
    <t>F/P 01751-003-000 - Projekt "Financiranje vodno-komunalne infrastrukture"</t>
  </si>
  <si>
    <t>84260-HR IFL FS - Projekt modernizacije sustava socijalne zaštite</t>
  </si>
  <si>
    <t>FINo. 25.749 - Projekt sufinanciranja EU IPA ISPA 2007-2011. (5 tranši)</t>
  </si>
  <si>
    <t xml:space="preserve">Sindicirani kredit 720 mil. HRK </t>
  </si>
  <si>
    <t>Obveznice - Serija 20 D-25</t>
  </si>
  <si>
    <t>Obveznice - Serija 21 D-26</t>
  </si>
  <si>
    <t>Hrvatske željeznice Infrastruktura F-008-13 preuzeto 2015</t>
  </si>
  <si>
    <t>Hrvatske željeznice Infrastruktura F-011-13 preuzeto 2015</t>
  </si>
  <si>
    <t>Hrvatske željeznice Putnički prijevoz F-001-14 preuzeto 2015</t>
  </si>
  <si>
    <t>Hrvatske željeznice Cargo F-005-06 preuzeto 2015</t>
  </si>
  <si>
    <t>Hrvatske željeznice Putnički prijevoz F-009-13 preuzeto 2015</t>
  </si>
  <si>
    <t>Kredit 112 mil. HRK / Refinanciranje preuzetih obveza HŽ Cargo</t>
  </si>
  <si>
    <t>Kredit 400 mil. HRK / Refinanciranje preuzetih obveza HŽ Cargo</t>
  </si>
  <si>
    <t>ukupno</t>
  </si>
  <si>
    <t>PBZ/HPB</t>
  </si>
  <si>
    <t>ZABA 1 milijarda HRK 2021 FIX</t>
  </si>
  <si>
    <t>ZABA 1 milijarda HRK 2023</t>
  </si>
  <si>
    <t>A.3. DOMAĆE OBVEZE - KRATKOROČNI KREDITI</t>
  </si>
  <si>
    <t>A.4. DOMAĆE OBVEZE - TREZORSKI ZAPISI (glavnice)</t>
  </si>
  <si>
    <t>UKUPNO A.1.+ A.2.+A.3.+A.4.:</t>
  </si>
  <si>
    <t>UKUPNO B.1.+ B.2.:</t>
  </si>
  <si>
    <t>BEZ TZ</t>
  </si>
  <si>
    <t>F/P 01751-004-000 - Projekt "Financiranje vodno-komunalne infrastrukture"</t>
  </si>
  <si>
    <t>85180-HR IFL VS - Projekt poduzetničkog kapitala za inovacije i poduzetništvo</t>
  </si>
  <si>
    <t>FINo. 31.176 - Projekt "Financiranje vodno-komunalne infrastrukture" (4 tranše)</t>
  </si>
  <si>
    <t>Obveznice - Serija 22 D-21</t>
  </si>
  <si>
    <t>HPB 500 mil. HRK 2016</t>
  </si>
  <si>
    <t>Sindicirani kredit 528,5 mil. EUR FX</t>
  </si>
  <si>
    <t>Stanje obveza na dan 31.12.2016.(org.val.)</t>
  </si>
  <si>
    <t>Stanje  obveza na 31.12.2016. u kunama</t>
  </si>
  <si>
    <t>31.12.2016.</t>
  </si>
  <si>
    <t>ERSTE 150 mil. EUR 2016.</t>
  </si>
  <si>
    <t>PBZ 100 mil. EUR 2016.</t>
  </si>
  <si>
    <t>HPB 300 mil. HRK 2016</t>
  </si>
  <si>
    <t>LD 01845-001-000 - Projekt zaštite od poplava</t>
  </si>
  <si>
    <t>C 1.a.) ZAJMOVI CEB-a KOJE JE UGOVORILA IZRAVNO RH</t>
  </si>
  <si>
    <t>C 1.b.) ZAJMOVI IBRD-a KOJE JE UGOVORILA IZRAVNO RH</t>
  </si>
  <si>
    <t>C 2.) OBVEZE ZA ZAJMOVE OD INSTITUCIJA I TIJELA EU - DUGOROČNE</t>
  </si>
  <si>
    <t>SVEUKUPNO A + B +C</t>
  </si>
  <si>
    <t>C 2.) ZAJMOVI EIB-a KOJE JE UGOVORILA IZRAVNO RH</t>
  </si>
  <si>
    <t>C 1.) OBVEZE ZA ZAJMOVE OD MEĐUNARODNIH ORGANIZACIJA - DUGOROČNE</t>
  </si>
  <si>
    <t>UKUPNO D</t>
  </si>
  <si>
    <t>D) OBVEZE ZA MJENICE</t>
  </si>
  <si>
    <t>Addiko Bank</t>
  </si>
  <si>
    <t>Addiko Bank 80 mil. EUR FX 2014</t>
  </si>
  <si>
    <t>Addiko Bank 600 mil. HRK 2015</t>
  </si>
  <si>
    <t>STANJE DUGA 31.12.2016. I 30.06.2017. GODINE</t>
  </si>
  <si>
    <t>Obveznice - Serija 23 D-22</t>
  </si>
  <si>
    <t>Obveznice - Serija 24 D-28</t>
  </si>
  <si>
    <t>30.06.2017.</t>
  </si>
  <si>
    <t>Stanje obveza na dan 30.06.2017.(org.val.)</t>
  </si>
  <si>
    <t>Stanje  obveza na 30.06.2017. u kunama</t>
  </si>
  <si>
    <t>ZABA 300 mil. EUR D-2021.</t>
  </si>
  <si>
    <t>HPB 950 mil. HRK 2017</t>
  </si>
  <si>
    <t>Euro-EUR obveznice/XI</t>
  </si>
  <si>
    <t>F/P 01498-001-002 - Projekt izgradnje objekata komunalne i društvene infrastrukture na hrv. otocima</t>
  </si>
  <si>
    <t>F/P 01498-002-002 - Projekt izgradnje objekata komunalne i društvene infrastrukture na hrv. otocima</t>
  </si>
  <si>
    <t>F/P 01498-003-002 - Projekt izgradnje objekata komunalne i društvene infrastrukture na hrv. otocima</t>
  </si>
  <si>
    <t>F/P 01498-004-002 - Projekt izgradnje objekata komunalne i društvene infrastrukture na hrv. otocima</t>
  </si>
  <si>
    <t>F/P 01498-005-002 - Projekt izgradnje objekata komunalne i društvene infrastrukture na hrv. otocima</t>
  </si>
  <si>
    <t>F/P 01498-006-002 - Projekt izgradnje objekata komunalne i društvene infrastrukture na hrv. otocima</t>
  </si>
  <si>
    <t>F/P 01498-007-002 - Projekt izgradnje objekata komunalne i društvene infrastrukture na hrv. otocima</t>
  </si>
  <si>
    <t>F/P 01511-001-002 - Projekt "Istraživanje, obnova i revitalizacija kulturne baštine Ilok - Vukovar - Vučedol"</t>
  </si>
  <si>
    <t>F/P 01511-002-002 - Projekt "Istraživanje, obnova i revitalizacija kulturne baštine Ilok - Vukovar - Vučedol"</t>
  </si>
  <si>
    <t>F/P 01511-003-002 - Projekt "Istraživanje, obnova i revitalizacija kulturne baštine Ilok - Vukovar - Vučedol"</t>
  </si>
  <si>
    <t>F/P 01511-004-002 - Projekt "Istraživanje, obnova i revitalizacija kulturne baštine Ilok - Vukovar - Vučedol"</t>
  </si>
  <si>
    <t>F/P 01511-005-002 - Projekt "Istraživanje, obnova i revitalizacija kulturne baštine Ilok - Vukovar - Vučedol"</t>
  </si>
  <si>
    <t>73600-HR FSL - Projekt pravnog i instit. usklađiv. u području poljoprivrede s pravnom stečevinom EU</t>
  </si>
  <si>
    <t>80860-HR IFL FS - Projekt implementacije integriranog sustava zemljišne administracije</t>
  </si>
  <si>
    <t xml:space="preserve">83640-HR IFL FS ERDPL 2 - Drugi zajam za razvojnu politiku gospodarskog oporavka </t>
  </si>
  <si>
    <t>83650-HR IFL FS - Program poboljšanja kvalitete i djelotvornosti pružanja zdravstvenih usluga</t>
  </si>
  <si>
    <t>FINo. 84.395 - Projekt nacionalnog sufinanciranja EU fondova u razdoblju od 2014. - 2020. godine (1 tranša)</t>
  </si>
  <si>
    <t>Ukupno</t>
  </si>
  <si>
    <t>UKUPNO C 1.a. + C 1.b. (1. - 47.)</t>
  </si>
  <si>
    <t>SVEUKUPNO C 1.+ C 2.</t>
  </si>
  <si>
    <r>
      <t>UKUPNO C 2. (1. - 7.)</t>
    </r>
    <r>
      <rPr>
        <b/>
        <sz val="8"/>
        <color indexed="10"/>
        <rFont val="Times New Roman"/>
        <family val="1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</si>
</sst>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0" x14ac:knownFonts="1">
    <font>
      <sz val="10"/>
      <name val="Arial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8"/>
      <color indexed="9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u/>
      <sz val="8"/>
      <name val="Times New Roman"/>
      <family val="1"/>
      <charset val="238"/>
    </font>
    <font>
      <u/>
      <sz val="8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u/>
      <sz val="8"/>
      <color rgb="FFFF0000"/>
      <name val="Times New Roman"/>
      <family val="1"/>
      <charset val="238"/>
    </font>
    <font>
      <sz val="8"/>
      <color rgb="FF484C5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4" fontId="1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" fontId="1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vertical="center"/>
    </xf>
    <xf numFmtId="4" fontId="1" fillId="0" borderId="2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left" vertical="center" wrapText="1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7" xfId="0" applyFont="1" applyFill="1" applyBorder="1"/>
    <xf numFmtId="0" fontId="2" fillId="0" borderId="21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9" fillId="0" borderId="11" xfId="0" applyFont="1" applyBorder="1"/>
    <xf numFmtId="0" fontId="19" fillId="0" borderId="30" xfId="0" applyFont="1" applyBorder="1"/>
    <xf numFmtId="4" fontId="17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0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0" fillId="0" borderId="35" xfId="0" applyFont="1" applyFill="1" applyBorder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" fontId="2" fillId="0" borderId="8" xfId="0" applyNumberFormat="1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textRotation="180"/>
    </xf>
    <xf numFmtId="0" fontId="3" fillId="0" borderId="0" xfId="0" applyFont="1" applyFill="1" applyBorder="1" applyAlignment="1">
      <alignment horizontal="left" vertical="center" textRotation="18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textRotation="180"/>
    </xf>
    <xf numFmtId="0" fontId="3" fillId="0" borderId="16" xfId="0" applyFont="1" applyFill="1" applyBorder="1" applyAlignment="1">
      <alignment horizontal="left" vertical="center" textRotation="180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3"/>
  <sheetViews>
    <sheetView tabSelected="1" topLeftCell="A151" zoomScale="130" zoomScaleNormal="130" zoomScaleSheetLayoutView="100" workbookViewId="0">
      <selection activeCell="A179" sqref="A179"/>
    </sheetView>
  </sheetViews>
  <sheetFormatPr defaultColWidth="9.140625" defaultRowHeight="15.75" x14ac:dyDescent="0.2"/>
  <cols>
    <col min="1" max="1" width="7" style="173" customWidth="1"/>
    <col min="2" max="2" width="6.5703125" style="37" customWidth="1"/>
    <col min="3" max="3" width="44.42578125" style="37" customWidth="1"/>
    <col min="4" max="4" width="11.140625" style="37" customWidth="1"/>
    <col min="5" max="5" width="11.5703125" style="37" customWidth="1"/>
    <col min="6" max="6" width="15.5703125" style="37" customWidth="1"/>
    <col min="7" max="8" width="20.140625" style="37" customWidth="1"/>
    <col min="9" max="9" width="20.140625" style="40" customWidth="1"/>
    <col min="10" max="10" width="6.85546875" style="40" customWidth="1"/>
    <col min="11" max="11" width="14.85546875" style="37" bestFit="1" customWidth="1"/>
    <col min="12" max="12" width="8.85546875" style="37" customWidth="1"/>
    <col min="13" max="13" width="8.28515625" style="37" customWidth="1"/>
    <col min="14" max="14" width="14" style="37" bestFit="1" customWidth="1"/>
    <col min="15" max="16384" width="9.140625" style="37"/>
  </cols>
  <sheetData>
    <row r="1" spans="1:16" x14ac:dyDescent="0.2">
      <c r="B1" s="208" t="s">
        <v>213</v>
      </c>
      <c r="C1" s="208"/>
      <c r="D1" s="208"/>
      <c r="E1" s="208"/>
      <c r="F1" s="209"/>
      <c r="G1" s="209"/>
      <c r="H1" s="38"/>
      <c r="I1" s="56"/>
      <c r="J1" s="56"/>
    </row>
    <row r="2" spans="1:16" x14ac:dyDescent="0.2">
      <c r="B2" s="208"/>
      <c r="C2" s="208"/>
      <c r="D2" s="208"/>
      <c r="E2" s="208"/>
      <c r="F2" s="209"/>
      <c r="G2" s="209"/>
      <c r="H2" s="38"/>
      <c r="I2" s="56"/>
      <c r="J2" s="56"/>
    </row>
    <row r="3" spans="1:16" x14ac:dyDescent="0.2">
      <c r="K3" s="179"/>
      <c r="L3" s="179"/>
      <c r="M3" s="179"/>
      <c r="N3" s="179"/>
    </row>
    <row r="4" spans="1:16" ht="33.75" customHeight="1" x14ac:dyDescent="0.2">
      <c r="B4" s="16" t="s">
        <v>1</v>
      </c>
      <c r="C4" s="16" t="s">
        <v>0</v>
      </c>
      <c r="D4" s="16" t="s">
        <v>107</v>
      </c>
      <c r="E4" s="10" t="s">
        <v>13</v>
      </c>
      <c r="F4" s="12" t="s">
        <v>195</v>
      </c>
      <c r="G4" s="10" t="s">
        <v>196</v>
      </c>
      <c r="H4" s="12" t="s">
        <v>217</v>
      </c>
      <c r="I4" s="10" t="s">
        <v>218</v>
      </c>
      <c r="J4" s="49"/>
      <c r="K4" s="176" t="s">
        <v>159</v>
      </c>
      <c r="L4" s="177"/>
      <c r="M4" s="178"/>
      <c r="N4" s="54"/>
      <c r="O4" s="20"/>
    </row>
    <row r="5" spans="1:16" x14ac:dyDescent="0.2">
      <c r="B5" s="17"/>
      <c r="C5" s="17"/>
      <c r="D5" s="17"/>
      <c r="E5" s="14"/>
      <c r="F5" s="11"/>
      <c r="G5" s="14"/>
      <c r="H5" s="14"/>
      <c r="I5" s="15"/>
      <c r="J5" s="50"/>
      <c r="K5" s="53"/>
      <c r="L5" s="109" t="s">
        <v>197</v>
      </c>
      <c r="M5" s="109" t="s">
        <v>216</v>
      </c>
    </row>
    <row r="6" spans="1:16" ht="18.75" customHeight="1" x14ac:dyDescent="0.2">
      <c r="B6" s="210" t="s">
        <v>111</v>
      </c>
      <c r="C6" s="211"/>
      <c r="D6" s="211"/>
      <c r="E6" s="211"/>
      <c r="F6" s="211"/>
      <c r="G6" s="211"/>
      <c r="H6" s="211"/>
      <c r="I6" s="212"/>
      <c r="J6" s="57"/>
      <c r="K6" s="45"/>
      <c r="L6" s="108"/>
      <c r="M6" s="53"/>
    </row>
    <row r="7" spans="1:16" ht="12.95" customHeight="1" x14ac:dyDescent="0.2">
      <c r="B7" s="2" t="s">
        <v>2</v>
      </c>
      <c r="C7" s="3" t="s">
        <v>16</v>
      </c>
      <c r="D7" s="2"/>
      <c r="E7" s="18" t="s">
        <v>14</v>
      </c>
      <c r="F7" s="19">
        <v>1000000000</v>
      </c>
      <c r="G7" s="19">
        <f>+F7*$L$7</f>
        <v>7557787000</v>
      </c>
      <c r="H7" s="19">
        <v>1000000000</v>
      </c>
      <c r="I7" s="19">
        <f>+H7*$M$7</f>
        <v>7406645000</v>
      </c>
      <c r="J7" s="51"/>
      <c r="K7" s="47" t="s">
        <v>14</v>
      </c>
      <c r="L7" s="124">
        <v>7.5577870000000003</v>
      </c>
      <c r="M7" s="125">
        <v>7.4066450000000001</v>
      </c>
      <c r="N7" s="54"/>
    </row>
    <row r="8" spans="1:16" ht="12.95" customHeight="1" x14ac:dyDescent="0.2">
      <c r="B8" s="2" t="s">
        <v>3</v>
      </c>
      <c r="C8" s="3" t="s">
        <v>147</v>
      </c>
      <c r="D8" s="2"/>
      <c r="E8" s="18" t="s">
        <v>15</v>
      </c>
      <c r="F8" s="19">
        <v>5500000000</v>
      </c>
      <c r="G8" s="19">
        <f>+F8</f>
        <v>5500000000</v>
      </c>
      <c r="H8" s="19">
        <v>0</v>
      </c>
      <c r="I8" s="19">
        <f>+H8</f>
        <v>0</v>
      </c>
      <c r="J8" s="51"/>
      <c r="K8" s="48" t="s">
        <v>18</v>
      </c>
      <c r="L8" s="110">
        <v>7.1685359999999996</v>
      </c>
      <c r="M8" s="126">
        <v>6.4902249999999997</v>
      </c>
      <c r="N8" s="54"/>
      <c r="O8" s="20"/>
    </row>
    <row r="9" spans="1:16" ht="12.95" customHeight="1" x14ac:dyDescent="0.2">
      <c r="B9" s="2" t="s">
        <v>20</v>
      </c>
      <c r="C9" s="3" t="s">
        <v>148</v>
      </c>
      <c r="D9" s="2"/>
      <c r="E9" s="18" t="s">
        <v>15</v>
      </c>
      <c r="F9" s="19">
        <v>5000000000</v>
      </c>
      <c r="G9" s="19">
        <f>+F9</f>
        <v>5000000000</v>
      </c>
      <c r="H9" s="19">
        <v>5000000000</v>
      </c>
      <c r="I9" s="19">
        <f>+H9</f>
        <v>5000000000</v>
      </c>
      <c r="J9" s="21"/>
      <c r="K9" s="46" t="s">
        <v>60</v>
      </c>
      <c r="L9" s="110">
        <v>7.0357349999999999</v>
      </c>
      <c r="M9" s="125">
        <v>6.7758159999999998</v>
      </c>
      <c r="N9" s="54"/>
      <c r="O9" s="20"/>
      <c r="P9" s="20"/>
    </row>
    <row r="10" spans="1:16" ht="12.95" customHeight="1" x14ac:dyDescent="0.2">
      <c r="B10" s="2" t="s">
        <v>4</v>
      </c>
      <c r="C10" s="3" t="s">
        <v>149</v>
      </c>
      <c r="D10" s="2"/>
      <c r="E10" s="18" t="s">
        <v>14</v>
      </c>
      <c r="F10" s="19">
        <v>1000000000</v>
      </c>
      <c r="G10" s="19">
        <f>+F10*$L$7</f>
        <v>7557787000</v>
      </c>
      <c r="H10" s="19">
        <v>1000000000</v>
      </c>
      <c r="I10" s="19">
        <f>+H10*$M$7</f>
        <v>7406645000</v>
      </c>
      <c r="J10" s="21"/>
      <c r="K10" s="39"/>
      <c r="M10" s="58"/>
      <c r="O10" s="20"/>
    </row>
    <row r="11" spans="1:16" ht="12.95" customHeight="1" x14ac:dyDescent="0.2">
      <c r="B11" s="2" t="s">
        <v>5</v>
      </c>
      <c r="C11" s="3" t="s">
        <v>150</v>
      </c>
      <c r="D11" s="2"/>
      <c r="E11" s="18" t="s">
        <v>15</v>
      </c>
      <c r="F11" s="19">
        <v>4000000000</v>
      </c>
      <c r="G11" s="19">
        <f>+F11</f>
        <v>4000000000</v>
      </c>
      <c r="H11" s="19">
        <v>4000000000</v>
      </c>
      <c r="I11" s="19">
        <f>+H11</f>
        <v>4000000000</v>
      </c>
      <c r="J11" s="21"/>
    </row>
    <row r="12" spans="1:16" ht="12.95" customHeight="1" x14ac:dyDescent="0.2">
      <c r="B12" s="2" t="s">
        <v>6</v>
      </c>
      <c r="C12" s="3" t="s">
        <v>151</v>
      </c>
      <c r="D12" s="2"/>
      <c r="E12" s="18" t="s">
        <v>14</v>
      </c>
      <c r="F12" s="19">
        <v>1000000000</v>
      </c>
      <c r="G12" s="19">
        <f>+F12*$L$7</f>
        <v>7557787000</v>
      </c>
      <c r="H12" s="19">
        <v>1000000000</v>
      </c>
      <c r="I12" s="19">
        <f>+H12*$M$7</f>
        <v>7406645000</v>
      </c>
      <c r="J12" s="21"/>
    </row>
    <row r="13" spans="1:16" ht="12.95" customHeight="1" x14ac:dyDescent="0.2">
      <c r="B13" s="2" t="s">
        <v>7</v>
      </c>
      <c r="C13" s="3" t="s">
        <v>152</v>
      </c>
      <c r="D13" s="2"/>
      <c r="E13" s="2" t="s">
        <v>15</v>
      </c>
      <c r="F13" s="19">
        <v>6000000000</v>
      </c>
      <c r="G13" s="19">
        <f>+F13</f>
        <v>6000000000</v>
      </c>
      <c r="H13" s="19">
        <v>6000000000</v>
      </c>
      <c r="I13" s="19">
        <f>+H13</f>
        <v>6000000000</v>
      </c>
      <c r="J13" s="21"/>
    </row>
    <row r="14" spans="1:16" ht="12.95" customHeight="1" x14ac:dyDescent="0.2">
      <c r="A14" s="172"/>
      <c r="B14" s="2" t="s">
        <v>8</v>
      </c>
      <c r="C14" s="3" t="s">
        <v>128</v>
      </c>
      <c r="D14" s="2"/>
      <c r="E14" s="2" t="s">
        <v>14</v>
      </c>
      <c r="F14" s="31">
        <v>1400000000</v>
      </c>
      <c r="G14" s="19">
        <f>+F14*$L$7</f>
        <v>10580901800</v>
      </c>
      <c r="H14" s="31">
        <v>1400000000</v>
      </c>
      <c r="I14" s="19">
        <f>+H14*$M$7</f>
        <v>10369303000</v>
      </c>
      <c r="J14" s="21"/>
    </row>
    <row r="15" spans="1:16" ht="12.95" customHeight="1" x14ac:dyDescent="0.2">
      <c r="A15" s="172"/>
      <c r="B15" s="2" t="s">
        <v>9</v>
      </c>
      <c r="C15" s="131" t="s">
        <v>171</v>
      </c>
      <c r="D15" s="86"/>
      <c r="E15" s="86" t="s">
        <v>15</v>
      </c>
      <c r="F15" s="19">
        <v>6000000000</v>
      </c>
      <c r="G15" s="19">
        <f>+F15</f>
        <v>6000000000</v>
      </c>
      <c r="H15" s="19">
        <v>6000000000</v>
      </c>
      <c r="I15" s="19">
        <f>+H15</f>
        <v>6000000000</v>
      </c>
      <c r="J15" s="21"/>
      <c r="K15" s="123" t="s">
        <v>216</v>
      </c>
      <c r="L15" s="39"/>
      <c r="N15" s="123"/>
    </row>
    <row r="16" spans="1:16" ht="12.95" customHeight="1" x14ac:dyDescent="0.2">
      <c r="A16" s="172"/>
      <c r="B16" s="2" t="s">
        <v>10</v>
      </c>
      <c r="C16" s="3" t="s">
        <v>172</v>
      </c>
      <c r="D16" s="2"/>
      <c r="E16" s="2" t="s">
        <v>15</v>
      </c>
      <c r="F16" s="31">
        <v>10000000000</v>
      </c>
      <c r="G16" s="19">
        <f>+F16</f>
        <v>10000000000</v>
      </c>
      <c r="H16" s="31">
        <v>10000000000</v>
      </c>
      <c r="I16" s="19">
        <f>+H16</f>
        <v>10000000000</v>
      </c>
      <c r="J16" s="21"/>
      <c r="K16" s="89">
        <f>H7+H10+H12+H14</f>
        <v>4400000000</v>
      </c>
      <c r="L16" s="90" t="s">
        <v>161</v>
      </c>
      <c r="N16" s="89"/>
      <c r="O16" s="90"/>
    </row>
    <row r="17" spans="1:255" ht="12.95" customHeight="1" x14ac:dyDescent="0.2">
      <c r="A17" s="172"/>
      <c r="B17" s="2" t="s">
        <v>11</v>
      </c>
      <c r="C17" s="3" t="s">
        <v>192</v>
      </c>
      <c r="D17" s="2"/>
      <c r="E17" s="2" t="s">
        <v>15</v>
      </c>
      <c r="F17" s="31">
        <v>6000000000</v>
      </c>
      <c r="G17" s="19">
        <f>+F17</f>
        <v>6000000000</v>
      </c>
      <c r="H17" s="31">
        <v>6000000000</v>
      </c>
      <c r="I17" s="19">
        <f>+H17</f>
        <v>6000000000</v>
      </c>
      <c r="J17" s="21"/>
      <c r="K17" s="89">
        <f>H8+H9+H11+H13+H15+H16+H17+H18+H19</f>
        <v>45500000000</v>
      </c>
      <c r="L17" s="91" t="s">
        <v>162</v>
      </c>
      <c r="N17" s="89"/>
      <c r="O17" s="91"/>
    </row>
    <row r="18" spans="1:255" ht="12.95" customHeight="1" x14ac:dyDescent="0.2">
      <c r="A18" s="172"/>
      <c r="B18" s="2" t="s">
        <v>12</v>
      </c>
      <c r="C18" s="3" t="s">
        <v>214</v>
      </c>
      <c r="D18" s="2"/>
      <c r="E18" s="2" t="s">
        <v>15</v>
      </c>
      <c r="F18" s="31">
        <v>0</v>
      </c>
      <c r="G18" s="19">
        <f>+F18</f>
        <v>0</v>
      </c>
      <c r="H18" s="31">
        <v>3000000000</v>
      </c>
      <c r="I18" s="19">
        <f>+H18</f>
        <v>3000000000</v>
      </c>
      <c r="J18" s="21"/>
      <c r="K18" s="89"/>
      <c r="L18" s="91"/>
      <c r="N18" s="89"/>
      <c r="O18" s="91"/>
    </row>
    <row r="19" spans="1:255" ht="12.95" customHeight="1" thickBot="1" x14ac:dyDescent="0.25">
      <c r="A19" s="172"/>
      <c r="B19" s="2" t="s">
        <v>21</v>
      </c>
      <c r="C19" s="3" t="s">
        <v>215</v>
      </c>
      <c r="D19" s="2"/>
      <c r="E19" s="2" t="s">
        <v>15</v>
      </c>
      <c r="F19" s="31">
        <v>0</v>
      </c>
      <c r="G19" s="19">
        <f>+F19</f>
        <v>0</v>
      </c>
      <c r="H19" s="31">
        <v>5500000000</v>
      </c>
      <c r="I19" s="19">
        <f>+H19</f>
        <v>5500000000</v>
      </c>
      <c r="J19" s="21"/>
      <c r="K19" s="89"/>
      <c r="L19" s="91"/>
      <c r="N19" s="89"/>
      <c r="O19" s="91"/>
    </row>
    <row r="20" spans="1:255" ht="12.95" customHeight="1" thickTop="1" thickBot="1" x14ac:dyDescent="0.25">
      <c r="A20" s="172"/>
      <c r="B20" s="59"/>
      <c r="C20" s="60" t="s">
        <v>17</v>
      </c>
      <c r="D20" s="59"/>
      <c r="E20" s="59" t="s">
        <v>15</v>
      </c>
      <c r="F20" s="61"/>
      <c r="G20" s="61">
        <f>SUM(G7:G19)</f>
        <v>75754262800</v>
      </c>
      <c r="H20" s="61"/>
      <c r="I20" s="61">
        <f>SUM(I7:I19)</f>
        <v>78089238000</v>
      </c>
      <c r="J20" s="21"/>
      <c r="K20" s="89">
        <f>K16*M7+K17</f>
        <v>78089238000</v>
      </c>
      <c r="L20" s="90" t="s">
        <v>180</v>
      </c>
      <c r="N20" s="89"/>
      <c r="O20" s="90"/>
    </row>
    <row r="21" spans="1:255" ht="12.95" customHeight="1" thickTop="1" x14ac:dyDescent="0.2">
      <c r="A21" s="215">
        <v>509</v>
      </c>
      <c r="B21" s="25"/>
      <c r="C21" s="26"/>
      <c r="D21" s="27"/>
      <c r="E21" s="27"/>
      <c r="F21" s="28"/>
      <c r="G21" s="28"/>
      <c r="H21" s="29"/>
      <c r="I21" s="30"/>
      <c r="J21" s="21"/>
    </row>
    <row r="22" spans="1:255" ht="19.5" customHeight="1" x14ac:dyDescent="0.2">
      <c r="A22" s="215"/>
      <c r="B22" s="213" t="s">
        <v>108</v>
      </c>
      <c r="C22" s="211"/>
      <c r="D22" s="211"/>
      <c r="E22" s="211"/>
      <c r="F22" s="211"/>
      <c r="G22" s="211"/>
      <c r="H22" s="211"/>
      <c r="I22" s="212"/>
      <c r="J22" s="21"/>
      <c r="K22" s="80"/>
      <c r="L22" s="80"/>
    </row>
    <row r="23" spans="1:255" s="20" customFormat="1" ht="12.95" customHeight="1" x14ac:dyDescent="0.2">
      <c r="A23" s="215"/>
      <c r="B23" s="2" t="s">
        <v>2</v>
      </c>
      <c r="C23" s="3" t="s">
        <v>78</v>
      </c>
      <c r="D23" s="2"/>
      <c r="E23" s="2" t="s">
        <v>14</v>
      </c>
      <c r="F23" s="19">
        <v>54172346.380000003</v>
      </c>
      <c r="G23" s="19">
        <f>+F23*$L$7</f>
        <v>409423055.23026109</v>
      </c>
      <c r="H23" s="19">
        <v>0</v>
      </c>
      <c r="I23" s="19">
        <f>+H23*$M$7</f>
        <v>0</v>
      </c>
      <c r="J23" s="62"/>
      <c r="M23" s="37"/>
      <c r="N23" s="27"/>
      <c r="O23" s="28"/>
      <c r="P23" s="28"/>
      <c r="Q23" s="28"/>
      <c r="R23" s="28"/>
      <c r="S23" s="63"/>
      <c r="T23" s="26"/>
      <c r="U23" s="27"/>
      <c r="V23" s="27"/>
      <c r="W23" s="28"/>
      <c r="X23" s="28"/>
      <c r="Y23" s="28"/>
      <c r="Z23" s="28"/>
      <c r="AA23" s="63"/>
      <c r="AB23" s="26"/>
      <c r="AC23" s="27"/>
      <c r="AD23" s="27"/>
      <c r="AE23" s="28"/>
      <c r="AF23" s="28"/>
      <c r="AG23" s="28"/>
      <c r="AH23" s="28"/>
      <c r="AI23" s="63"/>
      <c r="AJ23" s="26"/>
      <c r="AK23" s="27"/>
      <c r="AL23" s="27"/>
      <c r="AM23" s="28"/>
      <c r="AN23" s="28"/>
      <c r="AO23" s="28"/>
      <c r="AP23" s="28"/>
      <c r="AQ23" s="63"/>
      <c r="AR23" s="26"/>
      <c r="AS23" s="27"/>
      <c r="AT23" s="27"/>
      <c r="AU23" s="28"/>
      <c r="AV23" s="28"/>
      <c r="AW23" s="28"/>
      <c r="AX23" s="28"/>
      <c r="AY23" s="63"/>
      <c r="AZ23" s="26"/>
      <c r="BA23" s="27"/>
      <c r="BB23" s="27"/>
      <c r="BC23" s="28"/>
      <c r="BD23" s="28"/>
      <c r="BE23" s="28"/>
      <c r="BF23" s="28"/>
      <c r="BG23" s="63"/>
      <c r="BH23" s="26"/>
      <c r="BI23" s="27"/>
      <c r="BJ23" s="27"/>
      <c r="BK23" s="28"/>
      <c r="BL23" s="28"/>
      <c r="BM23" s="28"/>
      <c r="BN23" s="28"/>
      <c r="BO23" s="63"/>
      <c r="BP23" s="26"/>
      <c r="BQ23" s="27"/>
      <c r="BR23" s="27"/>
      <c r="BS23" s="28"/>
      <c r="BT23" s="28"/>
      <c r="BU23" s="28"/>
      <c r="BV23" s="28"/>
      <c r="BW23" s="63"/>
      <c r="BX23" s="26"/>
      <c r="BY23" s="27"/>
      <c r="BZ23" s="27"/>
      <c r="CA23" s="28"/>
      <c r="CB23" s="28"/>
      <c r="CC23" s="28"/>
      <c r="CD23" s="28"/>
      <c r="CE23" s="63"/>
      <c r="CF23" s="26"/>
      <c r="CG23" s="27"/>
      <c r="CH23" s="27"/>
      <c r="CI23" s="28"/>
      <c r="CJ23" s="28"/>
      <c r="CK23" s="28"/>
      <c r="CL23" s="28"/>
      <c r="CM23" s="63"/>
      <c r="CN23" s="26"/>
      <c r="CO23" s="27"/>
      <c r="CP23" s="27"/>
      <c r="CQ23" s="28"/>
      <c r="CR23" s="28"/>
      <c r="CS23" s="28"/>
      <c r="CT23" s="28"/>
      <c r="CU23" s="63"/>
      <c r="CV23" s="26"/>
      <c r="CW23" s="27"/>
      <c r="CX23" s="27"/>
      <c r="CY23" s="28"/>
      <c r="CZ23" s="28"/>
      <c r="DA23" s="28"/>
      <c r="DB23" s="28"/>
      <c r="DC23" s="63"/>
      <c r="DD23" s="26"/>
      <c r="DE23" s="27"/>
      <c r="DF23" s="27"/>
      <c r="DG23" s="28"/>
      <c r="DH23" s="28"/>
      <c r="DI23" s="28"/>
      <c r="DJ23" s="28"/>
      <c r="DK23" s="63"/>
      <c r="DL23" s="26"/>
      <c r="DM23" s="27"/>
      <c r="DN23" s="27"/>
      <c r="DO23" s="28"/>
      <c r="DP23" s="28"/>
      <c r="DQ23" s="28"/>
      <c r="DR23" s="28"/>
      <c r="DS23" s="63"/>
      <c r="DT23" s="26"/>
      <c r="DU23" s="27"/>
      <c r="DV23" s="27"/>
      <c r="DW23" s="28"/>
      <c r="DX23" s="28"/>
      <c r="DY23" s="28"/>
      <c r="DZ23" s="28"/>
      <c r="EA23" s="63"/>
      <c r="EB23" s="26"/>
      <c r="EC23" s="27"/>
      <c r="ED23" s="27"/>
      <c r="EE23" s="28"/>
      <c r="EF23" s="28"/>
      <c r="EG23" s="28"/>
      <c r="EH23" s="28"/>
      <c r="EI23" s="63"/>
      <c r="EJ23" s="26"/>
      <c r="EK23" s="27"/>
      <c r="EL23" s="27"/>
      <c r="EM23" s="28"/>
      <c r="EN23" s="28"/>
      <c r="EO23" s="28"/>
      <c r="EP23" s="28"/>
      <c r="EQ23" s="63"/>
      <c r="ER23" s="26"/>
      <c r="ES23" s="27"/>
      <c r="ET23" s="27"/>
      <c r="EU23" s="28"/>
      <c r="EV23" s="28"/>
      <c r="EW23" s="28"/>
      <c r="EX23" s="28"/>
      <c r="EY23" s="63"/>
      <c r="EZ23" s="26"/>
      <c r="FA23" s="27"/>
      <c r="FB23" s="27"/>
      <c r="FC23" s="28"/>
      <c r="FD23" s="28"/>
      <c r="FE23" s="28"/>
      <c r="FF23" s="28"/>
      <c r="FG23" s="63"/>
      <c r="FH23" s="26"/>
      <c r="FI23" s="27"/>
      <c r="FJ23" s="27"/>
      <c r="FK23" s="28"/>
      <c r="FL23" s="28"/>
      <c r="FM23" s="28"/>
      <c r="FN23" s="28"/>
      <c r="FO23" s="63"/>
      <c r="FP23" s="26"/>
      <c r="FQ23" s="27"/>
      <c r="FR23" s="27"/>
      <c r="FS23" s="28"/>
      <c r="FT23" s="28"/>
      <c r="FU23" s="28"/>
      <c r="FV23" s="28"/>
      <c r="FW23" s="63"/>
      <c r="FX23" s="26"/>
      <c r="FY23" s="27"/>
      <c r="FZ23" s="27"/>
      <c r="GA23" s="28"/>
      <c r="GB23" s="28"/>
      <c r="GC23" s="28"/>
      <c r="GD23" s="28"/>
      <c r="GE23" s="63"/>
      <c r="GF23" s="26"/>
      <c r="GG23" s="27"/>
      <c r="GH23" s="27"/>
      <c r="GI23" s="28"/>
      <c r="GJ23" s="28"/>
      <c r="GK23" s="28"/>
      <c r="GL23" s="28"/>
      <c r="GM23" s="63"/>
      <c r="GN23" s="26"/>
      <c r="GO23" s="27"/>
      <c r="GP23" s="27"/>
      <c r="GQ23" s="28"/>
      <c r="GR23" s="28"/>
      <c r="GS23" s="28"/>
      <c r="GT23" s="28"/>
      <c r="GU23" s="63"/>
      <c r="GV23" s="26"/>
      <c r="GW23" s="27"/>
      <c r="GX23" s="27"/>
      <c r="GY23" s="28"/>
      <c r="GZ23" s="28"/>
      <c r="HA23" s="28"/>
      <c r="HB23" s="28"/>
      <c r="HC23" s="63"/>
      <c r="HD23" s="26"/>
      <c r="HE23" s="27"/>
      <c r="HF23" s="27"/>
      <c r="HG23" s="28"/>
      <c r="HH23" s="28"/>
      <c r="HI23" s="28"/>
      <c r="HJ23" s="28"/>
      <c r="HK23" s="63"/>
      <c r="HL23" s="26"/>
      <c r="HM23" s="27"/>
      <c r="HN23" s="27"/>
      <c r="HO23" s="28"/>
      <c r="HP23" s="28"/>
      <c r="HQ23" s="28"/>
      <c r="HR23" s="28"/>
      <c r="HS23" s="63"/>
      <c r="HT23" s="26"/>
      <c r="HU23" s="27"/>
      <c r="HV23" s="27"/>
      <c r="HW23" s="28"/>
      <c r="HX23" s="28"/>
      <c r="HY23" s="28"/>
      <c r="HZ23" s="28"/>
      <c r="IA23" s="63"/>
      <c r="IB23" s="26"/>
      <c r="IC23" s="27"/>
      <c r="ID23" s="27"/>
      <c r="IE23" s="28"/>
      <c r="IF23" s="28"/>
      <c r="IG23" s="28"/>
      <c r="IH23" s="28"/>
      <c r="II23" s="63"/>
      <c r="IJ23" s="26"/>
      <c r="IK23" s="27"/>
      <c r="IL23" s="27"/>
      <c r="IM23" s="28"/>
      <c r="IN23" s="28"/>
      <c r="IO23" s="28"/>
      <c r="IP23" s="28"/>
      <c r="IQ23" s="63"/>
      <c r="IR23" s="26"/>
      <c r="IS23" s="27"/>
      <c r="IT23" s="27"/>
      <c r="IU23" s="28"/>
    </row>
    <row r="24" spans="1:255" s="20" customFormat="1" ht="12.95" customHeight="1" x14ac:dyDescent="0.2">
      <c r="A24" s="174"/>
      <c r="B24" s="2" t="s">
        <v>3</v>
      </c>
      <c r="C24" s="3" t="s">
        <v>144</v>
      </c>
      <c r="D24" s="2" t="s">
        <v>26</v>
      </c>
      <c r="E24" s="2" t="s">
        <v>14</v>
      </c>
      <c r="F24" s="19">
        <v>106400000</v>
      </c>
      <c r="G24" s="19">
        <f>+F24*$L$7</f>
        <v>804148536.80000007</v>
      </c>
      <c r="H24" s="19">
        <v>106400000</v>
      </c>
      <c r="I24" s="19">
        <f>+H24*$M$7</f>
        <v>788067028</v>
      </c>
      <c r="J24" s="21"/>
      <c r="M24" s="37"/>
      <c r="N24" s="27"/>
      <c r="O24" s="28"/>
      <c r="P24" s="28"/>
      <c r="Q24" s="28"/>
      <c r="R24" s="28"/>
      <c r="S24" s="27"/>
      <c r="T24" s="26"/>
      <c r="U24" s="27"/>
      <c r="V24" s="27"/>
      <c r="W24" s="28"/>
      <c r="X24" s="28"/>
      <c r="Y24" s="28"/>
      <c r="Z24" s="28"/>
      <c r="AA24" s="27"/>
      <c r="AB24" s="26"/>
      <c r="AC24" s="27"/>
      <c r="AD24" s="27"/>
      <c r="AE24" s="28"/>
      <c r="AF24" s="28"/>
      <c r="AG24" s="28"/>
      <c r="AH24" s="28"/>
      <c r="AI24" s="27"/>
      <c r="AJ24" s="26"/>
      <c r="AK24" s="27"/>
      <c r="AL24" s="27"/>
      <c r="AM24" s="28"/>
      <c r="AN24" s="28"/>
      <c r="AO24" s="28"/>
      <c r="AP24" s="28"/>
      <c r="AQ24" s="27"/>
      <c r="AR24" s="26"/>
      <c r="AS24" s="27"/>
      <c r="AT24" s="27"/>
      <c r="AU24" s="28"/>
      <c r="AV24" s="28"/>
      <c r="AW24" s="28"/>
      <c r="AX24" s="28"/>
      <c r="AY24" s="27"/>
      <c r="AZ24" s="26"/>
      <c r="BA24" s="27"/>
      <c r="BB24" s="27"/>
      <c r="BC24" s="28"/>
      <c r="BD24" s="28"/>
      <c r="BE24" s="28"/>
      <c r="BF24" s="28"/>
      <c r="BG24" s="27"/>
      <c r="BH24" s="26"/>
      <c r="BI24" s="27"/>
      <c r="BJ24" s="27"/>
      <c r="BK24" s="28"/>
      <c r="BL24" s="28"/>
      <c r="BM24" s="28"/>
      <c r="BN24" s="28"/>
      <c r="BO24" s="27"/>
      <c r="BP24" s="26"/>
      <c r="BQ24" s="27"/>
      <c r="BR24" s="27"/>
      <c r="BS24" s="28"/>
      <c r="BT24" s="28"/>
      <c r="BU24" s="28"/>
      <c r="BV24" s="28"/>
      <c r="BW24" s="27"/>
      <c r="BX24" s="26"/>
      <c r="BY24" s="27"/>
      <c r="BZ24" s="27"/>
      <c r="CA24" s="28"/>
      <c r="CB24" s="28"/>
      <c r="CC24" s="28"/>
      <c r="CD24" s="28"/>
      <c r="CE24" s="27"/>
      <c r="CF24" s="26"/>
      <c r="CG24" s="27"/>
      <c r="CH24" s="27"/>
      <c r="CI24" s="28"/>
      <c r="CJ24" s="28"/>
      <c r="CK24" s="28"/>
      <c r="CL24" s="28"/>
      <c r="CM24" s="27"/>
      <c r="CN24" s="26"/>
      <c r="CO24" s="27"/>
      <c r="CP24" s="27"/>
      <c r="CQ24" s="28"/>
      <c r="CR24" s="28"/>
      <c r="CS24" s="28"/>
      <c r="CT24" s="28"/>
      <c r="CU24" s="27"/>
      <c r="CV24" s="26"/>
      <c r="CW24" s="27"/>
      <c r="CX24" s="27"/>
      <c r="CY24" s="28"/>
      <c r="CZ24" s="28"/>
      <c r="DA24" s="28"/>
      <c r="DB24" s="28"/>
      <c r="DC24" s="27"/>
      <c r="DD24" s="26"/>
      <c r="DE24" s="27"/>
      <c r="DF24" s="27"/>
      <c r="DG24" s="28"/>
      <c r="DH24" s="28"/>
      <c r="DI24" s="28"/>
      <c r="DJ24" s="28"/>
      <c r="DK24" s="27"/>
      <c r="DL24" s="26"/>
      <c r="DM24" s="27"/>
      <c r="DN24" s="27"/>
      <c r="DO24" s="28"/>
      <c r="DP24" s="28"/>
      <c r="DQ24" s="28"/>
      <c r="DR24" s="28"/>
      <c r="DS24" s="27"/>
      <c r="DT24" s="26"/>
      <c r="DU24" s="27"/>
      <c r="DV24" s="27"/>
      <c r="DW24" s="28"/>
      <c r="DX24" s="28"/>
      <c r="DY24" s="28"/>
      <c r="DZ24" s="28"/>
      <c r="EA24" s="27"/>
      <c r="EB24" s="26"/>
      <c r="EC24" s="27"/>
      <c r="ED24" s="27"/>
      <c r="EE24" s="28"/>
      <c r="EF24" s="28"/>
      <c r="EG24" s="28"/>
      <c r="EH24" s="28"/>
      <c r="EI24" s="27"/>
      <c r="EJ24" s="26"/>
      <c r="EK24" s="27"/>
      <c r="EL24" s="27"/>
      <c r="EM24" s="28"/>
      <c r="EN24" s="28"/>
      <c r="EO24" s="28"/>
      <c r="EP24" s="28"/>
      <c r="EQ24" s="27"/>
      <c r="ER24" s="26"/>
      <c r="ES24" s="27"/>
      <c r="ET24" s="27"/>
      <c r="EU24" s="28"/>
      <c r="EV24" s="28"/>
      <c r="EW24" s="28"/>
      <c r="EX24" s="28"/>
      <c r="EY24" s="27"/>
      <c r="EZ24" s="26"/>
      <c r="FA24" s="27"/>
      <c r="FB24" s="27"/>
      <c r="FC24" s="28"/>
      <c r="FD24" s="28"/>
      <c r="FE24" s="28"/>
      <c r="FF24" s="28"/>
      <c r="FG24" s="27"/>
      <c r="FH24" s="26"/>
      <c r="FI24" s="27"/>
      <c r="FJ24" s="27"/>
      <c r="FK24" s="28"/>
      <c r="FL24" s="28"/>
      <c r="FM24" s="28"/>
      <c r="FN24" s="28"/>
      <c r="FO24" s="27"/>
      <c r="FP24" s="26"/>
      <c r="FQ24" s="27"/>
      <c r="FR24" s="27"/>
      <c r="FS24" s="28"/>
      <c r="FT24" s="28"/>
      <c r="FU24" s="28"/>
      <c r="FV24" s="28"/>
      <c r="FW24" s="27"/>
      <c r="FX24" s="26"/>
      <c r="FY24" s="27"/>
      <c r="FZ24" s="27"/>
      <c r="GA24" s="28"/>
      <c r="GB24" s="28"/>
      <c r="GC24" s="28"/>
      <c r="GD24" s="28"/>
      <c r="GE24" s="27"/>
      <c r="GF24" s="26"/>
      <c r="GG24" s="27"/>
      <c r="GH24" s="27"/>
      <c r="GI24" s="28"/>
      <c r="GJ24" s="28"/>
      <c r="GK24" s="28"/>
      <c r="GL24" s="28"/>
      <c r="GM24" s="27"/>
      <c r="GN24" s="26"/>
      <c r="GO24" s="27"/>
      <c r="GP24" s="27"/>
      <c r="GQ24" s="28"/>
      <c r="GR24" s="28"/>
      <c r="GS24" s="28"/>
      <c r="GT24" s="28"/>
      <c r="GU24" s="27"/>
      <c r="GV24" s="26"/>
      <c r="GW24" s="27"/>
      <c r="GX24" s="27"/>
      <c r="GY24" s="28"/>
      <c r="GZ24" s="28"/>
      <c r="HA24" s="28"/>
      <c r="HB24" s="28"/>
      <c r="HC24" s="27"/>
      <c r="HD24" s="26"/>
      <c r="HE24" s="27"/>
      <c r="HF24" s="27"/>
      <c r="HG24" s="28"/>
      <c r="HH24" s="28"/>
      <c r="HI24" s="28"/>
      <c r="HJ24" s="28"/>
      <c r="HK24" s="27"/>
      <c r="HL24" s="26"/>
      <c r="HM24" s="27"/>
      <c r="HN24" s="27"/>
      <c r="HO24" s="28"/>
      <c r="HP24" s="28"/>
      <c r="HQ24" s="28"/>
      <c r="HR24" s="28"/>
      <c r="HS24" s="27"/>
      <c r="HT24" s="26"/>
      <c r="HU24" s="27"/>
      <c r="HV24" s="27"/>
      <c r="HW24" s="28"/>
      <c r="HX24" s="28"/>
      <c r="HY24" s="28"/>
      <c r="HZ24" s="28"/>
      <c r="IA24" s="27"/>
      <c r="IB24" s="26"/>
      <c r="IC24" s="27"/>
      <c r="ID24" s="27"/>
      <c r="IE24" s="28"/>
      <c r="IF24" s="28"/>
      <c r="IG24" s="28"/>
      <c r="IH24" s="28"/>
      <c r="II24" s="27"/>
      <c r="IJ24" s="26"/>
      <c r="IK24" s="27"/>
      <c r="IL24" s="27"/>
      <c r="IM24" s="28"/>
      <c r="IN24" s="28"/>
      <c r="IO24" s="28"/>
      <c r="IP24" s="28"/>
      <c r="IQ24" s="27"/>
      <c r="IR24" s="26"/>
      <c r="IS24" s="27"/>
      <c r="IT24" s="27"/>
      <c r="IU24" s="28"/>
    </row>
    <row r="25" spans="1:255" s="20" customFormat="1" ht="12.95" customHeight="1" x14ac:dyDescent="0.2">
      <c r="A25" s="174"/>
      <c r="B25" s="2" t="s">
        <v>20</v>
      </c>
      <c r="C25" s="3" t="s">
        <v>66</v>
      </c>
      <c r="D25" s="2" t="s">
        <v>31</v>
      </c>
      <c r="E25" s="2" t="s">
        <v>15</v>
      </c>
      <c r="F25" s="19">
        <v>735200000</v>
      </c>
      <c r="G25" s="19">
        <f>F25</f>
        <v>735200000</v>
      </c>
      <c r="H25" s="19">
        <v>0</v>
      </c>
      <c r="I25" s="19">
        <f>H25</f>
        <v>0</v>
      </c>
      <c r="J25" s="21"/>
      <c r="M25" s="37"/>
      <c r="N25" s="27"/>
      <c r="O25" s="28"/>
      <c r="P25" s="28"/>
      <c r="Q25" s="28"/>
      <c r="R25" s="28"/>
      <c r="S25" s="27"/>
      <c r="T25" s="26"/>
      <c r="U25" s="27"/>
      <c r="V25" s="27"/>
      <c r="W25" s="28"/>
      <c r="X25" s="28"/>
      <c r="Y25" s="28"/>
      <c r="Z25" s="28"/>
      <c r="AA25" s="27"/>
      <c r="AB25" s="26"/>
      <c r="AC25" s="27"/>
      <c r="AD25" s="27"/>
      <c r="AE25" s="28"/>
      <c r="AF25" s="28"/>
      <c r="AG25" s="28"/>
      <c r="AH25" s="28"/>
      <c r="AI25" s="27"/>
      <c r="AJ25" s="26"/>
      <c r="AK25" s="27"/>
      <c r="AL25" s="27"/>
      <c r="AM25" s="28"/>
      <c r="AN25" s="28"/>
      <c r="AO25" s="28"/>
      <c r="AP25" s="28"/>
      <c r="AQ25" s="27"/>
      <c r="AR25" s="26"/>
      <c r="AS25" s="27"/>
      <c r="AT25" s="27"/>
      <c r="AU25" s="28"/>
      <c r="AV25" s="28"/>
      <c r="AW25" s="28"/>
      <c r="AX25" s="28"/>
      <c r="AY25" s="27"/>
      <c r="AZ25" s="26"/>
      <c r="BA25" s="27"/>
      <c r="BB25" s="27"/>
      <c r="BC25" s="28"/>
      <c r="BD25" s="28"/>
      <c r="BE25" s="28"/>
      <c r="BF25" s="28"/>
      <c r="BG25" s="27"/>
      <c r="BH25" s="26"/>
      <c r="BI25" s="27"/>
      <c r="BJ25" s="27"/>
      <c r="BK25" s="28"/>
      <c r="BL25" s="28"/>
      <c r="BM25" s="28"/>
      <c r="BN25" s="28"/>
      <c r="BO25" s="27"/>
      <c r="BP25" s="26"/>
      <c r="BQ25" s="27"/>
      <c r="BR25" s="27"/>
      <c r="BS25" s="28"/>
      <c r="BT25" s="28"/>
      <c r="BU25" s="28"/>
      <c r="BV25" s="28"/>
      <c r="BW25" s="27"/>
      <c r="BX25" s="26"/>
      <c r="BY25" s="27"/>
      <c r="BZ25" s="27"/>
      <c r="CA25" s="28"/>
      <c r="CB25" s="28"/>
      <c r="CC25" s="28"/>
      <c r="CD25" s="28"/>
      <c r="CE25" s="27"/>
      <c r="CF25" s="26"/>
      <c r="CG25" s="27"/>
      <c r="CH25" s="27"/>
      <c r="CI25" s="28"/>
      <c r="CJ25" s="28"/>
      <c r="CK25" s="28"/>
      <c r="CL25" s="28"/>
      <c r="CM25" s="27"/>
      <c r="CN25" s="26"/>
      <c r="CO25" s="27"/>
      <c r="CP25" s="27"/>
      <c r="CQ25" s="28"/>
      <c r="CR25" s="28"/>
      <c r="CS25" s="28"/>
      <c r="CT25" s="28"/>
      <c r="CU25" s="27"/>
      <c r="CV25" s="26"/>
      <c r="CW25" s="27"/>
      <c r="CX25" s="27"/>
      <c r="CY25" s="28"/>
      <c r="CZ25" s="28"/>
      <c r="DA25" s="28"/>
      <c r="DB25" s="28"/>
      <c r="DC25" s="27"/>
      <c r="DD25" s="26"/>
      <c r="DE25" s="27"/>
      <c r="DF25" s="27"/>
      <c r="DG25" s="28"/>
      <c r="DH25" s="28"/>
      <c r="DI25" s="28"/>
      <c r="DJ25" s="28"/>
      <c r="DK25" s="27"/>
      <c r="DL25" s="26"/>
      <c r="DM25" s="27"/>
      <c r="DN25" s="27"/>
      <c r="DO25" s="28"/>
      <c r="DP25" s="28"/>
      <c r="DQ25" s="28"/>
      <c r="DR25" s="28"/>
      <c r="DS25" s="27"/>
      <c r="DT25" s="26"/>
      <c r="DU25" s="27"/>
      <c r="DV25" s="27"/>
      <c r="DW25" s="28"/>
      <c r="DX25" s="28"/>
      <c r="DY25" s="28"/>
      <c r="DZ25" s="28"/>
      <c r="EA25" s="27"/>
      <c r="EB25" s="26"/>
      <c r="EC25" s="27"/>
      <c r="ED25" s="27"/>
      <c r="EE25" s="28"/>
      <c r="EF25" s="28"/>
      <c r="EG25" s="28"/>
      <c r="EH25" s="28"/>
      <c r="EI25" s="27"/>
      <c r="EJ25" s="26"/>
      <c r="EK25" s="27"/>
      <c r="EL25" s="27"/>
      <c r="EM25" s="28"/>
      <c r="EN25" s="28"/>
      <c r="EO25" s="28"/>
      <c r="EP25" s="28"/>
      <c r="EQ25" s="27"/>
      <c r="ER25" s="26"/>
      <c r="ES25" s="27"/>
      <c r="ET25" s="27"/>
      <c r="EU25" s="28"/>
      <c r="EV25" s="28"/>
      <c r="EW25" s="28"/>
      <c r="EX25" s="28"/>
      <c r="EY25" s="27"/>
      <c r="EZ25" s="26"/>
      <c r="FA25" s="27"/>
      <c r="FB25" s="27"/>
      <c r="FC25" s="28"/>
      <c r="FD25" s="28"/>
      <c r="FE25" s="28"/>
      <c r="FF25" s="28"/>
      <c r="FG25" s="27"/>
      <c r="FH25" s="26"/>
      <c r="FI25" s="27"/>
      <c r="FJ25" s="27"/>
      <c r="FK25" s="28"/>
      <c r="FL25" s="28"/>
      <c r="FM25" s="28"/>
      <c r="FN25" s="28"/>
      <c r="FO25" s="27"/>
      <c r="FP25" s="26"/>
      <c r="FQ25" s="27"/>
      <c r="FR25" s="27"/>
      <c r="FS25" s="28"/>
      <c r="FT25" s="28"/>
      <c r="FU25" s="28"/>
      <c r="FV25" s="28"/>
      <c r="FW25" s="27"/>
      <c r="FX25" s="26"/>
      <c r="FY25" s="27"/>
      <c r="FZ25" s="27"/>
      <c r="GA25" s="28"/>
      <c r="GB25" s="28"/>
      <c r="GC25" s="28"/>
      <c r="GD25" s="28"/>
      <c r="GE25" s="27"/>
      <c r="GF25" s="26"/>
      <c r="GG25" s="27"/>
      <c r="GH25" s="27"/>
      <c r="GI25" s="28"/>
      <c r="GJ25" s="28"/>
      <c r="GK25" s="28"/>
      <c r="GL25" s="28"/>
      <c r="GM25" s="27"/>
      <c r="GN25" s="26"/>
      <c r="GO25" s="27"/>
      <c r="GP25" s="27"/>
      <c r="GQ25" s="28"/>
      <c r="GR25" s="28"/>
      <c r="GS25" s="28"/>
      <c r="GT25" s="28"/>
      <c r="GU25" s="27"/>
      <c r="GV25" s="26"/>
      <c r="GW25" s="27"/>
      <c r="GX25" s="27"/>
      <c r="GY25" s="28"/>
      <c r="GZ25" s="28"/>
      <c r="HA25" s="28"/>
      <c r="HB25" s="28"/>
      <c r="HC25" s="27"/>
      <c r="HD25" s="26"/>
      <c r="HE25" s="27"/>
      <c r="HF25" s="27"/>
      <c r="HG25" s="28"/>
      <c r="HH25" s="28"/>
      <c r="HI25" s="28"/>
      <c r="HJ25" s="28"/>
      <c r="HK25" s="27"/>
      <c r="HL25" s="26"/>
      <c r="HM25" s="27"/>
      <c r="HN25" s="27"/>
      <c r="HO25" s="28"/>
      <c r="HP25" s="28"/>
      <c r="HQ25" s="28"/>
      <c r="HR25" s="28"/>
      <c r="HS25" s="27"/>
      <c r="HT25" s="26"/>
      <c r="HU25" s="27"/>
      <c r="HV25" s="27"/>
      <c r="HW25" s="28"/>
      <c r="HX25" s="28"/>
      <c r="HY25" s="28"/>
      <c r="HZ25" s="28"/>
      <c r="IA25" s="27"/>
      <c r="IB25" s="26"/>
      <c r="IC25" s="27"/>
      <c r="ID25" s="27"/>
      <c r="IE25" s="28"/>
      <c r="IF25" s="28"/>
      <c r="IG25" s="28"/>
      <c r="IH25" s="28"/>
      <c r="II25" s="27"/>
      <c r="IJ25" s="26"/>
      <c r="IK25" s="27"/>
      <c r="IL25" s="27"/>
      <c r="IM25" s="28"/>
      <c r="IN25" s="28"/>
      <c r="IO25" s="28"/>
      <c r="IP25" s="28"/>
      <c r="IQ25" s="27"/>
      <c r="IR25" s="26"/>
      <c r="IS25" s="27"/>
      <c r="IT25" s="27"/>
      <c r="IU25" s="28"/>
    </row>
    <row r="26" spans="1:255" s="20" customFormat="1" ht="12.95" customHeight="1" x14ac:dyDescent="0.2">
      <c r="A26" s="174"/>
      <c r="B26" s="2" t="s">
        <v>4</v>
      </c>
      <c r="C26" s="3" t="s">
        <v>170</v>
      </c>
      <c r="D26" s="2" t="s">
        <v>113</v>
      </c>
      <c r="E26" s="2" t="s">
        <v>15</v>
      </c>
      <c r="F26" s="19">
        <v>508235294.10000002</v>
      </c>
      <c r="G26" s="19">
        <f>F26</f>
        <v>508235294.10000002</v>
      </c>
      <c r="H26" s="19">
        <v>423529411.74000001</v>
      </c>
      <c r="I26" s="19">
        <f>H26</f>
        <v>423529411.74000001</v>
      </c>
      <c r="J26" s="21"/>
      <c r="M26" s="37"/>
      <c r="N26" s="27"/>
      <c r="O26" s="28"/>
      <c r="P26" s="28"/>
      <c r="Q26" s="28"/>
      <c r="R26" s="28"/>
      <c r="S26" s="27"/>
      <c r="T26" s="26"/>
      <c r="U26" s="27"/>
      <c r="V26" s="27"/>
      <c r="W26" s="28"/>
      <c r="X26" s="28"/>
      <c r="Y26" s="28"/>
      <c r="Z26" s="28"/>
      <c r="AA26" s="27"/>
      <c r="AB26" s="26"/>
      <c r="AC26" s="27"/>
      <c r="AD26" s="27"/>
      <c r="AE26" s="28"/>
      <c r="AF26" s="28"/>
      <c r="AG26" s="28"/>
      <c r="AH26" s="28"/>
      <c r="AI26" s="27"/>
      <c r="AJ26" s="26"/>
      <c r="AK26" s="27"/>
      <c r="AL26" s="27"/>
      <c r="AM26" s="28"/>
      <c r="AN26" s="28"/>
      <c r="AO26" s="28"/>
      <c r="AP26" s="28"/>
      <c r="AQ26" s="27"/>
      <c r="AR26" s="26"/>
      <c r="AS26" s="27"/>
      <c r="AT26" s="27"/>
      <c r="AU26" s="28"/>
      <c r="AV26" s="28"/>
      <c r="AW26" s="28"/>
      <c r="AX26" s="28"/>
      <c r="AY26" s="27"/>
      <c r="AZ26" s="26"/>
      <c r="BA26" s="27"/>
      <c r="BB26" s="27"/>
      <c r="BC26" s="28"/>
      <c r="BD26" s="28"/>
      <c r="BE26" s="28"/>
      <c r="BF26" s="28"/>
      <c r="BG26" s="27"/>
      <c r="BH26" s="26"/>
      <c r="BI26" s="27"/>
      <c r="BJ26" s="27"/>
      <c r="BK26" s="28"/>
      <c r="BL26" s="28"/>
      <c r="BM26" s="28"/>
      <c r="BN26" s="28"/>
      <c r="BO26" s="27"/>
      <c r="BP26" s="26"/>
      <c r="BQ26" s="27"/>
      <c r="BR26" s="27"/>
      <c r="BS26" s="28"/>
      <c r="BT26" s="28"/>
      <c r="BU26" s="28"/>
      <c r="BV26" s="28"/>
      <c r="BW26" s="27"/>
      <c r="BX26" s="26"/>
      <c r="BY26" s="27"/>
      <c r="BZ26" s="27"/>
      <c r="CA26" s="28"/>
      <c r="CB26" s="28"/>
      <c r="CC26" s="28"/>
      <c r="CD26" s="28"/>
      <c r="CE26" s="27"/>
      <c r="CF26" s="26"/>
      <c r="CG26" s="27"/>
      <c r="CH26" s="27"/>
      <c r="CI26" s="28"/>
      <c r="CJ26" s="28"/>
      <c r="CK26" s="28"/>
      <c r="CL26" s="28"/>
      <c r="CM26" s="27"/>
      <c r="CN26" s="26"/>
      <c r="CO26" s="27"/>
      <c r="CP26" s="27"/>
      <c r="CQ26" s="28"/>
      <c r="CR26" s="28"/>
      <c r="CS26" s="28"/>
      <c r="CT26" s="28"/>
      <c r="CU26" s="27"/>
      <c r="CV26" s="26"/>
      <c r="CW26" s="27"/>
      <c r="CX26" s="27"/>
      <c r="CY26" s="28"/>
      <c r="CZ26" s="28"/>
      <c r="DA26" s="28"/>
      <c r="DB26" s="28"/>
      <c r="DC26" s="27"/>
      <c r="DD26" s="26"/>
      <c r="DE26" s="27"/>
      <c r="DF26" s="27"/>
      <c r="DG26" s="28"/>
      <c r="DH26" s="28"/>
      <c r="DI26" s="28"/>
      <c r="DJ26" s="28"/>
      <c r="DK26" s="27"/>
      <c r="DL26" s="26"/>
      <c r="DM26" s="27"/>
      <c r="DN26" s="27"/>
      <c r="DO26" s="28"/>
      <c r="DP26" s="28"/>
      <c r="DQ26" s="28"/>
      <c r="DR26" s="28"/>
      <c r="DS26" s="27"/>
      <c r="DT26" s="26"/>
      <c r="DU26" s="27"/>
      <c r="DV26" s="27"/>
      <c r="DW26" s="28"/>
      <c r="DX26" s="28"/>
      <c r="DY26" s="28"/>
      <c r="DZ26" s="28"/>
      <c r="EA26" s="27"/>
      <c r="EB26" s="26"/>
      <c r="EC26" s="27"/>
      <c r="ED26" s="27"/>
      <c r="EE26" s="28"/>
      <c r="EF26" s="28"/>
      <c r="EG26" s="28"/>
      <c r="EH26" s="28"/>
      <c r="EI26" s="27"/>
      <c r="EJ26" s="26"/>
      <c r="EK26" s="27"/>
      <c r="EL26" s="27"/>
      <c r="EM26" s="28"/>
      <c r="EN26" s="28"/>
      <c r="EO26" s="28"/>
      <c r="EP26" s="28"/>
      <c r="EQ26" s="27"/>
      <c r="ER26" s="26"/>
      <c r="ES26" s="27"/>
      <c r="ET26" s="27"/>
      <c r="EU26" s="28"/>
      <c r="EV26" s="28"/>
      <c r="EW26" s="28"/>
      <c r="EX26" s="28"/>
      <c r="EY26" s="27"/>
      <c r="EZ26" s="26"/>
      <c r="FA26" s="27"/>
      <c r="FB26" s="27"/>
      <c r="FC26" s="28"/>
      <c r="FD26" s="28"/>
      <c r="FE26" s="28"/>
      <c r="FF26" s="28"/>
      <c r="FG26" s="27"/>
      <c r="FH26" s="26"/>
      <c r="FI26" s="27"/>
      <c r="FJ26" s="27"/>
      <c r="FK26" s="28"/>
      <c r="FL26" s="28"/>
      <c r="FM26" s="28"/>
      <c r="FN26" s="28"/>
      <c r="FO26" s="27"/>
      <c r="FP26" s="26"/>
      <c r="FQ26" s="27"/>
      <c r="FR26" s="27"/>
      <c r="FS26" s="28"/>
      <c r="FT26" s="28"/>
      <c r="FU26" s="28"/>
      <c r="FV26" s="28"/>
      <c r="FW26" s="27"/>
      <c r="FX26" s="26"/>
      <c r="FY26" s="27"/>
      <c r="FZ26" s="27"/>
      <c r="GA26" s="28"/>
      <c r="GB26" s="28"/>
      <c r="GC26" s="28"/>
      <c r="GD26" s="28"/>
      <c r="GE26" s="27"/>
      <c r="GF26" s="26"/>
      <c r="GG26" s="27"/>
      <c r="GH26" s="27"/>
      <c r="GI26" s="28"/>
      <c r="GJ26" s="28"/>
      <c r="GK26" s="28"/>
      <c r="GL26" s="28"/>
      <c r="GM26" s="27"/>
      <c r="GN26" s="26"/>
      <c r="GO26" s="27"/>
      <c r="GP26" s="27"/>
      <c r="GQ26" s="28"/>
      <c r="GR26" s="28"/>
      <c r="GS26" s="28"/>
      <c r="GT26" s="28"/>
      <c r="GU26" s="27"/>
      <c r="GV26" s="26"/>
      <c r="GW26" s="27"/>
      <c r="GX26" s="27"/>
      <c r="GY26" s="28"/>
      <c r="GZ26" s="28"/>
      <c r="HA26" s="28"/>
      <c r="HB26" s="28"/>
      <c r="HC26" s="27"/>
      <c r="HD26" s="26"/>
      <c r="HE26" s="27"/>
      <c r="HF26" s="27"/>
      <c r="HG26" s="28"/>
      <c r="HH26" s="28"/>
      <c r="HI26" s="28"/>
      <c r="HJ26" s="28"/>
      <c r="HK26" s="27"/>
      <c r="HL26" s="26"/>
      <c r="HM26" s="27"/>
      <c r="HN26" s="27"/>
      <c r="HO26" s="28"/>
      <c r="HP26" s="28"/>
      <c r="HQ26" s="28"/>
      <c r="HR26" s="28"/>
      <c r="HS26" s="27"/>
      <c r="HT26" s="26"/>
      <c r="HU26" s="27"/>
      <c r="HV26" s="27"/>
      <c r="HW26" s="28"/>
      <c r="HX26" s="28"/>
      <c r="HY26" s="28"/>
      <c r="HZ26" s="28"/>
      <c r="IA26" s="27"/>
      <c r="IB26" s="26"/>
      <c r="IC26" s="27"/>
      <c r="ID26" s="27"/>
      <c r="IE26" s="28"/>
      <c r="IF26" s="28"/>
      <c r="IG26" s="28"/>
      <c r="IH26" s="28"/>
      <c r="II26" s="27"/>
      <c r="IJ26" s="26"/>
      <c r="IK26" s="27"/>
      <c r="IL26" s="27"/>
      <c r="IM26" s="28"/>
      <c r="IN26" s="28"/>
      <c r="IO26" s="28"/>
      <c r="IP26" s="28"/>
      <c r="IQ26" s="27"/>
      <c r="IR26" s="26"/>
      <c r="IS26" s="27"/>
      <c r="IT26" s="27"/>
      <c r="IU26" s="28"/>
    </row>
    <row r="27" spans="1:255" s="20" customFormat="1" ht="12.95" customHeight="1" x14ac:dyDescent="0.2">
      <c r="A27" s="174"/>
      <c r="B27" s="2" t="s">
        <v>5</v>
      </c>
      <c r="C27" s="3" t="s">
        <v>194</v>
      </c>
      <c r="D27" s="2"/>
      <c r="E27" s="2" t="s">
        <v>14</v>
      </c>
      <c r="F27" s="19">
        <v>528500000</v>
      </c>
      <c r="G27" s="19">
        <f>+F27*$L$7</f>
        <v>3994290429.5</v>
      </c>
      <c r="H27" s="19">
        <f>498500000+30000000</f>
        <v>528500000</v>
      </c>
      <c r="I27" s="19">
        <f>+H27*$M$7</f>
        <v>3914411882.5</v>
      </c>
      <c r="J27" s="21"/>
      <c r="K27" s="39"/>
      <c r="L27" s="37"/>
      <c r="M27" s="37"/>
      <c r="N27" s="27"/>
      <c r="O27" s="28"/>
      <c r="P27" s="28"/>
      <c r="Q27" s="28"/>
      <c r="R27" s="28"/>
      <c r="S27" s="27"/>
      <c r="U27" s="27"/>
      <c r="V27" s="27"/>
      <c r="W27" s="28"/>
      <c r="X27" s="28"/>
      <c r="Y27" s="28"/>
      <c r="Z27" s="28"/>
      <c r="AA27" s="27"/>
      <c r="AC27" s="27"/>
      <c r="AD27" s="27"/>
      <c r="AE27" s="28"/>
      <c r="AF27" s="28"/>
      <c r="AG27" s="28"/>
      <c r="AH27" s="28"/>
      <c r="AI27" s="27"/>
      <c r="AK27" s="27"/>
      <c r="AL27" s="27"/>
      <c r="AM27" s="28"/>
      <c r="AN27" s="28"/>
      <c r="AO27" s="28"/>
      <c r="AP27" s="28"/>
      <c r="AQ27" s="27"/>
      <c r="AS27" s="27"/>
      <c r="AT27" s="27"/>
      <c r="AU27" s="28"/>
      <c r="AV27" s="28"/>
      <c r="AW27" s="28"/>
      <c r="AX27" s="28"/>
      <c r="AY27" s="27"/>
      <c r="BA27" s="27"/>
      <c r="BB27" s="27"/>
      <c r="BC27" s="28"/>
      <c r="BD27" s="28"/>
      <c r="BE27" s="28"/>
      <c r="BF27" s="28"/>
      <c r="BG27" s="27"/>
      <c r="BI27" s="27"/>
      <c r="BJ27" s="27"/>
      <c r="BK27" s="28"/>
      <c r="BL27" s="28"/>
      <c r="BM27" s="28"/>
      <c r="BN27" s="28"/>
      <c r="BO27" s="27"/>
      <c r="BQ27" s="27"/>
      <c r="BR27" s="27"/>
      <c r="BS27" s="28"/>
      <c r="BT27" s="28"/>
      <c r="BU27" s="28"/>
      <c r="BV27" s="28"/>
      <c r="BW27" s="27"/>
      <c r="BY27" s="27"/>
      <c r="BZ27" s="27"/>
      <c r="CA27" s="28"/>
      <c r="CB27" s="28"/>
      <c r="CC27" s="28"/>
      <c r="CD27" s="28"/>
      <c r="CE27" s="27"/>
      <c r="CG27" s="27"/>
      <c r="CH27" s="27"/>
      <c r="CI27" s="28"/>
      <c r="CJ27" s="28"/>
      <c r="CK27" s="28"/>
      <c r="CL27" s="28"/>
      <c r="CM27" s="27"/>
      <c r="CO27" s="27"/>
      <c r="CP27" s="27"/>
      <c r="CQ27" s="28"/>
      <c r="CR27" s="28"/>
      <c r="CS27" s="28"/>
      <c r="CT27" s="28"/>
      <c r="CU27" s="27"/>
      <c r="CW27" s="27"/>
      <c r="CX27" s="27"/>
      <c r="CY27" s="28"/>
      <c r="CZ27" s="28"/>
      <c r="DA27" s="28"/>
      <c r="DB27" s="28"/>
      <c r="DC27" s="27"/>
      <c r="DE27" s="27"/>
      <c r="DF27" s="27"/>
      <c r="DG27" s="28"/>
      <c r="DH27" s="28"/>
      <c r="DI27" s="28"/>
      <c r="DJ27" s="28"/>
      <c r="DK27" s="27"/>
      <c r="DM27" s="27"/>
      <c r="DN27" s="27"/>
      <c r="DO27" s="28"/>
      <c r="DP27" s="28"/>
      <c r="DQ27" s="28"/>
      <c r="DR27" s="28"/>
      <c r="DS27" s="27"/>
      <c r="DU27" s="27"/>
      <c r="DV27" s="27"/>
      <c r="DW27" s="28"/>
      <c r="DX27" s="28"/>
      <c r="DY27" s="28"/>
      <c r="DZ27" s="28"/>
      <c r="EA27" s="27"/>
      <c r="EC27" s="27"/>
      <c r="ED27" s="27"/>
      <c r="EE27" s="28"/>
      <c r="EF27" s="28"/>
      <c r="EG27" s="28"/>
      <c r="EH27" s="28"/>
      <c r="EI27" s="27"/>
      <c r="EK27" s="27"/>
      <c r="EL27" s="27"/>
      <c r="EM27" s="28"/>
      <c r="EN27" s="28"/>
      <c r="EO27" s="28"/>
      <c r="EP27" s="28"/>
      <c r="EQ27" s="27"/>
      <c r="ES27" s="27"/>
      <c r="ET27" s="27"/>
      <c r="EU27" s="28"/>
      <c r="EV27" s="28"/>
      <c r="EW27" s="28"/>
      <c r="EX27" s="28"/>
      <c r="EY27" s="27"/>
      <c r="FA27" s="27"/>
      <c r="FB27" s="27"/>
      <c r="FC27" s="28"/>
      <c r="FD27" s="28"/>
      <c r="FE27" s="28"/>
      <c r="FF27" s="28"/>
      <c r="FG27" s="27"/>
      <c r="FI27" s="27"/>
      <c r="FJ27" s="27"/>
      <c r="FK27" s="28"/>
      <c r="FL27" s="28"/>
      <c r="FM27" s="28"/>
      <c r="FN27" s="28"/>
      <c r="FO27" s="27"/>
      <c r="FQ27" s="27"/>
      <c r="FR27" s="27"/>
      <c r="FS27" s="28"/>
      <c r="FT27" s="28"/>
      <c r="FU27" s="28"/>
      <c r="FV27" s="28"/>
      <c r="FW27" s="27"/>
      <c r="FY27" s="27"/>
      <c r="FZ27" s="27"/>
      <c r="GA27" s="28"/>
      <c r="GB27" s="28"/>
      <c r="GC27" s="28"/>
      <c r="GD27" s="28"/>
      <c r="GE27" s="27"/>
      <c r="GG27" s="27"/>
      <c r="GH27" s="27"/>
      <c r="GI27" s="28"/>
      <c r="GJ27" s="28"/>
      <c r="GK27" s="28"/>
      <c r="GL27" s="28"/>
      <c r="GM27" s="27"/>
      <c r="GO27" s="27"/>
      <c r="GP27" s="27"/>
      <c r="GQ27" s="28"/>
      <c r="GR27" s="28"/>
      <c r="GS27" s="28"/>
      <c r="GT27" s="28"/>
      <c r="GU27" s="27"/>
      <c r="GW27" s="27"/>
      <c r="GX27" s="27"/>
      <c r="GY27" s="28"/>
      <c r="GZ27" s="28"/>
      <c r="HA27" s="28"/>
      <c r="HB27" s="28"/>
      <c r="HC27" s="27"/>
      <c r="HE27" s="27"/>
      <c r="HF27" s="27"/>
      <c r="HG27" s="28"/>
      <c r="HH27" s="28"/>
      <c r="HI27" s="28"/>
      <c r="HJ27" s="28"/>
      <c r="HK27" s="27"/>
      <c r="HM27" s="27"/>
      <c r="HN27" s="27"/>
      <c r="HO27" s="28"/>
      <c r="HP27" s="28"/>
      <c r="HQ27" s="28"/>
      <c r="HR27" s="28"/>
      <c r="HS27" s="27"/>
      <c r="HU27" s="27"/>
      <c r="HV27" s="27"/>
      <c r="HW27" s="28"/>
      <c r="HX27" s="28"/>
      <c r="HY27" s="28"/>
      <c r="HZ27" s="28"/>
      <c r="IA27" s="27"/>
      <c r="IC27" s="27"/>
      <c r="ID27" s="27"/>
      <c r="IE27" s="28"/>
      <c r="IF27" s="28"/>
      <c r="IG27" s="28"/>
      <c r="IH27" s="28"/>
      <c r="II27" s="27"/>
      <c r="IK27" s="27"/>
      <c r="IL27" s="27"/>
      <c r="IM27" s="28"/>
      <c r="IN27" s="28"/>
      <c r="IO27" s="28"/>
      <c r="IP27" s="28"/>
      <c r="IQ27" s="27"/>
      <c r="IS27" s="27"/>
      <c r="IT27" s="27"/>
      <c r="IU27" s="28"/>
    </row>
    <row r="28" spans="1:255" s="20" customFormat="1" ht="12.95" customHeight="1" x14ac:dyDescent="0.2">
      <c r="A28" s="174"/>
      <c r="B28" s="2" t="s">
        <v>6</v>
      </c>
      <c r="C28" s="3" t="s">
        <v>77</v>
      </c>
      <c r="D28" s="2" t="s">
        <v>25</v>
      </c>
      <c r="E28" s="2" t="s">
        <v>15</v>
      </c>
      <c r="F28" s="19">
        <v>70000000</v>
      </c>
      <c r="G28" s="19">
        <f>F28</f>
        <v>70000000</v>
      </c>
      <c r="H28" s="19">
        <v>70000000</v>
      </c>
      <c r="I28" s="19">
        <f>H28</f>
        <v>70000000</v>
      </c>
      <c r="J28" s="21"/>
      <c r="K28" s="37"/>
      <c r="L28" s="80"/>
      <c r="M28" s="37"/>
      <c r="N28" s="27"/>
      <c r="O28" s="28"/>
      <c r="P28" s="28"/>
      <c r="Q28" s="28"/>
      <c r="R28" s="28"/>
      <c r="S28" s="27"/>
      <c r="U28" s="27"/>
      <c r="V28" s="27"/>
      <c r="W28" s="28"/>
      <c r="X28" s="28"/>
      <c r="Y28" s="28"/>
      <c r="Z28" s="28"/>
      <c r="AA28" s="27"/>
      <c r="AC28" s="27"/>
      <c r="AD28" s="27"/>
      <c r="AE28" s="28"/>
      <c r="AF28" s="28"/>
      <c r="AG28" s="28"/>
      <c r="AH28" s="28"/>
      <c r="AI28" s="27"/>
      <c r="AK28" s="27"/>
      <c r="AL28" s="27"/>
      <c r="AM28" s="28"/>
      <c r="AN28" s="28"/>
      <c r="AO28" s="28"/>
      <c r="AP28" s="28"/>
      <c r="AQ28" s="27"/>
      <c r="AS28" s="27"/>
      <c r="AT28" s="27"/>
      <c r="AU28" s="28"/>
      <c r="AV28" s="28"/>
      <c r="AW28" s="28"/>
      <c r="AX28" s="28"/>
      <c r="AY28" s="27"/>
      <c r="BA28" s="27"/>
      <c r="BB28" s="27"/>
      <c r="BC28" s="28"/>
      <c r="BD28" s="28"/>
      <c r="BE28" s="28"/>
      <c r="BF28" s="28"/>
      <c r="BG28" s="27"/>
      <c r="BI28" s="27"/>
      <c r="BJ28" s="27"/>
      <c r="BK28" s="28"/>
      <c r="BL28" s="28"/>
      <c r="BM28" s="28"/>
      <c r="BN28" s="28"/>
      <c r="BO28" s="27"/>
      <c r="BQ28" s="27"/>
      <c r="BR28" s="27"/>
      <c r="BS28" s="28"/>
      <c r="BT28" s="28"/>
      <c r="BU28" s="28"/>
      <c r="BV28" s="28"/>
      <c r="BW28" s="27"/>
      <c r="BY28" s="27"/>
      <c r="BZ28" s="27"/>
      <c r="CA28" s="28"/>
      <c r="CB28" s="28"/>
      <c r="CC28" s="28"/>
      <c r="CD28" s="28"/>
      <c r="CE28" s="27"/>
      <c r="CG28" s="27"/>
      <c r="CH28" s="27"/>
      <c r="CI28" s="28"/>
      <c r="CJ28" s="28"/>
      <c r="CK28" s="28"/>
      <c r="CL28" s="28"/>
      <c r="CM28" s="27"/>
      <c r="CO28" s="27"/>
      <c r="CP28" s="27"/>
      <c r="CQ28" s="28"/>
      <c r="CR28" s="28"/>
      <c r="CS28" s="28"/>
      <c r="CT28" s="28"/>
      <c r="CU28" s="27"/>
      <c r="CW28" s="27"/>
      <c r="CX28" s="27"/>
      <c r="CY28" s="28"/>
      <c r="CZ28" s="28"/>
      <c r="DA28" s="28"/>
      <c r="DB28" s="28"/>
      <c r="DC28" s="27"/>
      <c r="DE28" s="27"/>
      <c r="DF28" s="27"/>
      <c r="DG28" s="28"/>
      <c r="DH28" s="28"/>
      <c r="DI28" s="28"/>
      <c r="DJ28" s="28"/>
      <c r="DK28" s="27"/>
      <c r="DM28" s="27"/>
      <c r="DN28" s="27"/>
      <c r="DO28" s="28"/>
      <c r="DP28" s="28"/>
      <c r="DQ28" s="28"/>
      <c r="DR28" s="28"/>
      <c r="DS28" s="27"/>
      <c r="DU28" s="27"/>
      <c r="DV28" s="27"/>
      <c r="DW28" s="28"/>
      <c r="DX28" s="28"/>
      <c r="DY28" s="28"/>
      <c r="DZ28" s="28"/>
      <c r="EA28" s="27"/>
      <c r="EC28" s="27"/>
      <c r="ED28" s="27"/>
      <c r="EE28" s="28"/>
      <c r="EF28" s="28"/>
      <c r="EG28" s="28"/>
      <c r="EH28" s="28"/>
      <c r="EI28" s="27"/>
      <c r="EK28" s="27"/>
      <c r="EL28" s="27"/>
      <c r="EM28" s="28"/>
      <c r="EN28" s="28"/>
      <c r="EO28" s="28"/>
      <c r="EP28" s="28"/>
      <c r="EQ28" s="27"/>
      <c r="ES28" s="27"/>
      <c r="ET28" s="27"/>
      <c r="EU28" s="28"/>
      <c r="EV28" s="28"/>
      <c r="EW28" s="28"/>
      <c r="EX28" s="28"/>
      <c r="EY28" s="27"/>
      <c r="FA28" s="27"/>
      <c r="FB28" s="27"/>
      <c r="FC28" s="28"/>
      <c r="FD28" s="28"/>
      <c r="FE28" s="28"/>
      <c r="FF28" s="28"/>
      <c r="FG28" s="27"/>
      <c r="FI28" s="27"/>
      <c r="FJ28" s="27"/>
      <c r="FK28" s="28"/>
      <c r="FL28" s="28"/>
      <c r="FM28" s="28"/>
      <c r="FN28" s="28"/>
      <c r="FO28" s="27"/>
      <c r="FQ28" s="27"/>
      <c r="FR28" s="27"/>
      <c r="FS28" s="28"/>
      <c r="FT28" s="28"/>
      <c r="FU28" s="28"/>
      <c r="FV28" s="28"/>
      <c r="FW28" s="27"/>
      <c r="FY28" s="27"/>
      <c r="FZ28" s="27"/>
      <c r="GA28" s="28"/>
      <c r="GB28" s="28"/>
      <c r="GC28" s="28"/>
      <c r="GD28" s="28"/>
      <c r="GE28" s="27"/>
      <c r="GG28" s="27"/>
      <c r="GH28" s="27"/>
      <c r="GI28" s="28"/>
      <c r="GJ28" s="28"/>
      <c r="GK28" s="28"/>
      <c r="GL28" s="28"/>
      <c r="GM28" s="27"/>
      <c r="GO28" s="27"/>
      <c r="GP28" s="27"/>
      <c r="GQ28" s="28"/>
      <c r="GR28" s="28"/>
      <c r="GS28" s="28"/>
      <c r="GT28" s="28"/>
      <c r="GU28" s="27"/>
      <c r="GW28" s="27"/>
      <c r="GX28" s="27"/>
      <c r="GY28" s="28"/>
      <c r="GZ28" s="28"/>
      <c r="HA28" s="28"/>
      <c r="HB28" s="28"/>
      <c r="HC28" s="27"/>
      <c r="HE28" s="27"/>
      <c r="HF28" s="27"/>
      <c r="HG28" s="28"/>
      <c r="HH28" s="28"/>
      <c r="HI28" s="28"/>
      <c r="HJ28" s="28"/>
      <c r="HK28" s="27"/>
      <c r="HM28" s="27"/>
      <c r="HN28" s="27"/>
      <c r="HO28" s="28"/>
      <c r="HP28" s="28"/>
      <c r="HQ28" s="28"/>
      <c r="HR28" s="28"/>
      <c r="HS28" s="27"/>
      <c r="HU28" s="27"/>
      <c r="HV28" s="27"/>
      <c r="HW28" s="28"/>
      <c r="HX28" s="28"/>
      <c r="HY28" s="28"/>
      <c r="HZ28" s="28"/>
      <c r="IA28" s="27"/>
      <c r="IC28" s="27"/>
      <c r="ID28" s="27"/>
      <c r="IE28" s="28"/>
      <c r="IF28" s="28"/>
      <c r="IG28" s="28"/>
      <c r="IH28" s="28"/>
      <c r="II28" s="27"/>
      <c r="IK28" s="27"/>
      <c r="IL28" s="27"/>
      <c r="IM28" s="28"/>
      <c r="IN28" s="28"/>
      <c r="IO28" s="28"/>
      <c r="IP28" s="28"/>
      <c r="IQ28" s="27"/>
      <c r="IS28" s="27"/>
      <c r="IT28" s="27"/>
      <c r="IU28" s="28"/>
    </row>
    <row r="29" spans="1:255" s="20" customFormat="1" ht="12.95" customHeight="1" x14ac:dyDescent="0.2">
      <c r="A29" s="174"/>
      <c r="B29" s="2" t="s">
        <v>7</v>
      </c>
      <c r="C29" s="7" t="s">
        <v>27</v>
      </c>
      <c r="D29" s="5" t="s">
        <v>25</v>
      </c>
      <c r="E29" s="5" t="s">
        <v>14</v>
      </c>
      <c r="F29" s="19">
        <v>4571425.6399999997</v>
      </c>
      <c r="G29" s="19">
        <f>+F29*$L$7</f>
        <v>34549861.273458682</v>
      </c>
      <c r="H29" s="19">
        <v>3428569.22</v>
      </c>
      <c r="I29" s="19">
        <f>+H29*$M$7</f>
        <v>25394195.070466902</v>
      </c>
      <c r="J29" s="21"/>
      <c r="K29" s="80"/>
      <c r="L29" s="80"/>
      <c r="M29" s="37"/>
    </row>
    <row r="30" spans="1:255" ht="12.95" customHeight="1" x14ac:dyDescent="0.2">
      <c r="B30" s="2" t="s">
        <v>8</v>
      </c>
      <c r="C30" s="7" t="s">
        <v>28</v>
      </c>
      <c r="D30" s="5" t="s">
        <v>26</v>
      </c>
      <c r="E30" s="5" t="s">
        <v>18</v>
      </c>
      <c r="F30" s="19">
        <v>947465.15</v>
      </c>
      <c r="G30" s="19">
        <f>+F30*$L$8</f>
        <v>6791938.0365204001</v>
      </c>
      <c r="H30" s="19">
        <v>473732.48</v>
      </c>
      <c r="I30" s="19">
        <f>+H30*$M$8</f>
        <v>3074630.3850079998</v>
      </c>
      <c r="J30" s="21"/>
      <c r="K30" s="80"/>
      <c r="L30" s="80"/>
    </row>
    <row r="31" spans="1:255" ht="12.95" customHeight="1" x14ac:dyDescent="0.2">
      <c r="B31" s="2" t="s">
        <v>9</v>
      </c>
      <c r="C31" s="3" t="s">
        <v>79</v>
      </c>
      <c r="D31" s="2" t="s">
        <v>76</v>
      </c>
      <c r="E31" s="2" t="s">
        <v>14</v>
      </c>
      <c r="F31" s="19">
        <v>14639800.050000001</v>
      </c>
      <c r="G31" s="19">
        <f>+F31*$L$7</f>
        <v>110644490.50048935</v>
      </c>
      <c r="H31" s="19">
        <v>10979850.050000001</v>
      </c>
      <c r="I31" s="19">
        <f>+H31*$M$7</f>
        <v>81323851.473582253</v>
      </c>
      <c r="J31" s="21"/>
      <c r="K31" s="80"/>
      <c r="L31" s="79"/>
      <c r="N31" s="20"/>
    </row>
    <row r="32" spans="1:255" ht="12.95" customHeight="1" x14ac:dyDescent="0.2">
      <c r="B32" s="2" t="s">
        <v>10</v>
      </c>
      <c r="C32" s="3" t="s">
        <v>80</v>
      </c>
      <c r="D32" s="2" t="s">
        <v>76</v>
      </c>
      <c r="E32" s="2" t="s">
        <v>15</v>
      </c>
      <c r="F32" s="19">
        <v>388066199.94999999</v>
      </c>
      <c r="G32" s="19">
        <f>F32</f>
        <v>388066199.94999999</v>
      </c>
      <c r="H32" s="19">
        <v>369586857.08999997</v>
      </c>
      <c r="I32" s="19">
        <f>H32</f>
        <v>369586857.08999997</v>
      </c>
      <c r="J32" s="21"/>
      <c r="K32" s="82"/>
      <c r="L32" s="83"/>
      <c r="M32" s="27"/>
    </row>
    <row r="33" spans="1:255" ht="12.95" customHeight="1" x14ac:dyDescent="0.2">
      <c r="B33" s="2" t="s">
        <v>11</v>
      </c>
      <c r="C33" s="3" t="s">
        <v>153</v>
      </c>
      <c r="D33" s="2" t="s">
        <v>25</v>
      </c>
      <c r="E33" s="2" t="s">
        <v>18</v>
      </c>
      <c r="F33" s="19">
        <v>27399000</v>
      </c>
      <c r="G33" s="19">
        <f>+F33*$L$8</f>
        <v>196410717.86399999</v>
      </c>
      <c r="H33" s="19">
        <v>27399000</v>
      </c>
      <c r="I33" s="19">
        <f>+H33*$M$8</f>
        <v>177825674.77500001</v>
      </c>
      <c r="J33" s="21"/>
      <c r="K33" s="82"/>
      <c r="L33" s="84"/>
      <c r="M33" s="27"/>
    </row>
    <row r="34" spans="1:255" ht="12.95" customHeight="1" x14ac:dyDescent="0.2">
      <c r="B34" s="2" t="s">
        <v>12</v>
      </c>
      <c r="C34" s="3" t="s">
        <v>114</v>
      </c>
      <c r="D34" s="2" t="s">
        <v>25</v>
      </c>
      <c r="E34" s="2" t="s">
        <v>14</v>
      </c>
      <c r="F34" s="19">
        <v>390681.83</v>
      </c>
      <c r="G34" s="19">
        <f>+F34*$L$7</f>
        <v>2952690.0559102101</v>
      </c>
      <c r="H34" s="19">
        <v>130227.29</v>
      </c>
      <c r="I34" s="19">
        <f>+H34*$M$7</f>
        <v>964547.30634204997</v>
      </c>
      <c r="J34" s="21"/>
      <c r="K34" s="82"/>
      <c r="L34" s="84"/>
      <c r="M34" s="27"/>
    </row>
    <row r="35" spans="1:255" s="20" customFormat="1" ht="12.95" customHeight="1" x14ac:dyDescent="0.2">
      <c r="A35" s="174"/>
      <c r="B35" s="2" t="s">
        <v>21</v>
      </c>
      <c r="C35" s="3" t="s">
        <v>115</v>
      </c>
      <c r="D35" s="2" t="s">
        <v>25</v>
      </c>
      <c r="E35" s="2" t="s">
        <v>14</v>
      </c>
      <c r="F35" s="19">
        <v>1767857.07</v>
      </c>
      <c r="G35" s="19">
        <f>+F35*$L$7</f>
        <v>13361087.181504091</v>
      </c>
      <c r="H35" s="19">
        <v>1446428.49</v>
      </c>
      <c r="I35" s="19">
        <f>+H35*$M$7</f>
        <v>10713182.34331605</v>
      </c>
      <c r="J35" s="21"/>
      <c r="K35" s="82"/>
      <c r="L35" s="84"/>
      <c r="M35" s="27"/>
      <c r="N35" s="63"/>
      <c r="O35" s="64"/>
      <c r="P35" s="64"/>
      <c r="Q35" s="65"/>
      <c r="R35" s="21"/>
      <c r="S35" s="63"/>
      <c r="T35" s="64"/>
      <c r="U35" s="64"/>
      <c r="V35" s="63"/>
      <c r="W35" s="64"/>
      <c r="X35" s="64"/>
      <c r="Y35" s="65"/>
      <c r="Z35" s="21"/>
      <c r="AA35" s="63"/>
      <c r="AB35" s="64"/>
      <c r="AC35" s="64"/>
      <c r="AD35" s="63"/>
      <c r="AE35" s="64"/>
      <c r="AF35" s="64"/>
      <c r="AG35" s="65"/>
      <c r="AH35" s="21"/>
      <c r="AI35" s="63"/>
      <c r="AJ35" s="64"/>
      <c r="AK35" s="64"/>
      <c r="AL35" s="63"/>
      <c r="AM35" s="64"/>
      <c r="AN35" s="64"/>
      <c r="AO35" s="65"/>
      <c r="AP35" s="21"/>
      <c r="AQ35" s="63"/>
      <c r="AR35" s="64"/>
      <c r="AS35" s="64"/>
      <c r="AT35" s="63"/>
      <c r="AU35" s="64"/>
      <c r="AV35" s="64"/>
      <c r="AW35" s="65"/>
      <c r="AX35" s="21"/>
      <c r="AY35" s="63"/>
      <c r="AZ35" s="64"/>
      <c r="BA35" s="64"/>
      <c r="BB35" s="63"/>
      <c r="BC35" s="64"/>
      <c r="BD35" s="64"/>
      <c r="BE35" s="65"/>
      <c r="BF35" s="21"/>
      <c r="BG35" s="63"/>
      <c r="BH35" s="64"/>
      <c r="BI35" s="64"/>
      <c r="BJ35" s="63"/>
      <c r="BK35" s="64"/>
      <c r="BL35" s="64"/>
      <c r="BM35" s="65"/>
      <c r="BN35" s="21"/>
      <c r="BO35" s="63"/>
      <c r="BP35" s="64"/>
      <c r="BQ35" s="64"/>
      <c r="BR35" s="63"/>
      <c r="BS35" s="64"/>
      <c r="BT35" s="64"/>
      <c r="BU35" s="65"/>
      <c r="BV35" s="21"/>
      <c r="BW35" s="63"/>
      <c r="BX35" s="64"/>
      <c r="BY35" s="64"/>
      <c r="BZ35" s="63"/>
      <c r="CA35" s="64"/>
      <c r="CB35" s="64"/>
      <c r="CC35" s="65"/>
      <c r="CD35" s="21"/>
      <c r="CE35" s="63"/>
      <c r="CF35" s="64"/>
      <c r="CG35" s="64"/>
      <c r="CH35" s="63"/>
      <c r="CI35" s="64"/>
      <c r="CJ35" s="64"/>
      <c r="CK35" s="65"/>
      <c r="CL35" s="21"/>
      <c r="CM35" s="63"/>
      <c r="CN35" s="64"/>
      <c r="CO35" s="64"/>
      <c r="CP35" s="63"/>
      <c r="CQ35" s="64"/>
      <c r="CR35" s="64"/>
      <c r="CS35" s="65"/>
      <c r="CT35" s="21"/>
      <c r="CU35" s="63"/>
      <c r="CV35" s="64"/>
      <c r="CW35" s="64"/>
      <c r="CX35" s="63"/>
      <c r="CY35" s="64"/>
      <c r="CZ35" s="64"/>
      <c r="DA35" s="65"/>
      <c r="DB35" s="21"/>
      <c r="DC35" s="63"/>
      <c r="DD35" s="64"/>
      <c r="DE35" s="64"/>
      <c r="DF35" s="63"/>
      <c r="DG35" s="64"/>
      <c r="DH35" s="64"/>
      <c r="DI35" s="65"/>
      <c r="DJ35" s="21"/>
      <c r="DK35" s="63"/>
      <c r="DL35" s="64"/>
      <c r="DM35" s="64"/>
      <c r="DN35" s="63"/>
      <c r="DO35" s="64"/>
      <c r="DP35" s="64"/>
      <c r="DQ35" s="65"/>
      <c r="DR35" s="21"/>
      <c r="DS35" s="63"/>
      <c r="DT35" s="64"/>
      <c r="DU35" s="64"/>
      <c r="DV35" s="63"/>
      <c r="DW35" s="64"/>
      <c r="DX35" s="64"/>
      <c r="DY35" s="65"/>
      <c r="DZ35" s="21"/>
      <c r="EA35" s="63"/>
      <c r="EB35" s="64"/>
      <c r="EC35" s="64"/>
      <c r="ED35" s="63"/>
      <c r="EE35" s="64"/>
      <c r="EF35" s="64"/>
      <c r="EG35" s="65"/>
      <c r="EH35" s="21"/>
      <c r="EI35" s="63"/>
      <c r="EJ35" s="64"/>
      <c r="EK35" s="64"/>
      <c r="EL35" s="63"/>
      <c r="EM35" s="64"/>
      <c r="EN35" s="64"/>
      <c r="EO35" s="65"/>
      <c r="EP35" s="21"/>
      <c r="EQ35" s="63"/>
      <c r="ER35" s="64"/>
      <c r="ES35" s="64"/>
      <c r="ET35" s="63"/>
      <c r="EU35" s="64"/>
      <c r="EV35" s="64"/>
      <c r="EW35" s="65"/>
      <c r="EX35" s="21"/>
      <c r="EY35" s="63"/>
      <c r="EZ35" s="64"/>
      <c r="FA35" s="64"/>
      <c r="FB35" s="63"/>
      <c r="FC35" s="64"/>
      <c r="FD35" s="64"/>
      <c r="FE35" s="65"/>
      <c r="FF35" s="21"/>
      <c r="FG35" s="63"/>
      <c r="FH35" s="64"/>
      <c r="FI35" s="64"/>
      <c r="FJ35" s="63"/>
      <c r="FK35" s="64"/>
      <c r="FL35" s="64"/>
      <c r="FM35" s="65"/>
      <c r="FN35" s="21"/>
      <c r="FO35" s="63"/>
      <c r="FP35" s="64"/>
      <c r="FQ35" s="64"/>
      <c r="FR35" s="63"/>
      <c r="FS35" s="64"/>
      <c r="FT35" s="64"/>
      <c r="FU35" s="65"/>
      <c r="FV35" s="21"/>
      <c r="FW35" s="63"/>
      <c r="FX35" s="64"/>
      <c r="FY35" s="64"/>
      <c r="FZ35" s="63"/>
      <c r="GA35" s="64"/>
      <c r="GB35" s="64"/>
      <c r="GC35" s="65"/>
      <c r="GD35" s="21"/>
      <c r="GE35" s="63"/>
      <c r="GF35" s="64"/>
      <c r="GG35" s="64"/>
      <c r="GH35" s="63"/>
      <c r="GI35" s="64"/>
      <c r="GJ35" s="64"/>
      <c r="GK35" s="65"/>
      <c r="GL35" s="21"/>
      <c r="GM35" s="63"/>
      <c r="GN35" s="64"/>
      <c r="GO35" s="64"/>
      <c r="GP35" s="63"/>
      <c r="GQ35" s="64"/>
      <c r="GR35" s="64"/>
      <c r="GS35" s="65"/>
      <c r="GT35" s="21"/>
      <c r="GU35" s="63"/>
      <c r="GV35" s="64"/>
      <c r="GW35" s="64"/>
      <c r="GX35" s="63"/>
      <c r="GY35" s="64"/>
      <c r="GZ35" s="64"/>
      <c r="HA35" s="65"/>
      <c r="HB35" s="21"/>
      <c r="HC35" s="63"/>
      <c r="HD35" s="64"/>
      <c r="HE35" s="64"/>
      <c r="HF35" s="63"/>
      <c r="HG35" s="64"/>
      <c r="HH35" s="64"/>
      <c r="HI35" s="65"/>
      <c r="HJ35" s="21"/>
      <c r="HK35" s="63"/>
      <c r="HL35" s="64"/>
      <c r="HM35" s="64"/>
      <c r="HN35" s="63"/>
      <c r="HO35" s="64"/>
      <c r="HP35" s="64"/>
      <c r="HQ35" s="65"/>
      <c r="HR35" s="21"/>
      <c r="HS35" s="63"/>
      <c r="HT35" s="64"/>
      <c r="HU35" s="64"/>
      <c r="HV35" s="63"/>
      <c r="HW35" s="64"/>
      <c r="HX35" s="64"/>
      <c r="HY35" s="65"/>
      <c r="HZ35" s="21"/>
      <c r="IA35" s="63"/>
      <c r="IB35" s="64"/>
      <c r="IC35" s="64"/>
      <c r="ID35" s="63"/>
      <c r="IE35" s="64"/>
      <c r="IF35" s="64"/>
      <c r="IG35" s="65"/>
      <c r="IH35" s="21"/>
      <c r="II35" s="63"/>
      <c r="IJ35" s="64"/>
      <c r="IK35" s="64"/>
      <c r="IL35" s="63"/>
      <c r="IM35" s="64"/>
      <c r="IN35" s="64"/>
      <c r="IO35" s="65"/>
      <c r="IP35" s="21"/>
      <c r="IQ35" s="63"/>
      <c r="IR35" s="64"/>
      <c r="IS35" s="64"/>
      <c r="IT35" s="63"/>
      <c r="IU35" s="64"/>
    </row>
    <row r="36" spans="1:255" s="20" customFormat="1" ht="12.95" customHeight="1" x14ac:dyDescent="0.2">
      <c r="A36" s="174"/>
      <c r="B36" s="2" t="s">
        <v>22</v>
      </c>
      <c r="C36" s="3" t="s">
        <v>70</v>
      </c>
      <c r="D36" s="2" t="s">
        <v>31</v>
      </c>
      <c r="E36" s="2" t="s">
        <v>14</v>
      </c>
      <c r="F36" s="19">
        <v>21594118.640000001</v>
      </c>
      <c r="G36" s="19">
        <f>+F36*$L$7</f>
        <v>163203749.13384968</v>
      </c>
      <c r="H36" s="19">
        <v>10797059.34</v>
      </c>
      <c r="I36" s="19">
        <f>+H36*$M$7</f>
        <v>79969985.575314298</v>
      </c>
      <c r="J36" s="21"/>
      <c r="K36" s="82"/>
      <c r="L36" s="84"/>
      <c r="M36" s="27"/>
      <c r="N36" s="63"/>
      <c r="O36" s="64"/>
      <c r="P36" s="64"/>
      <c r="Q36" s="65"/>
      <c r="R36" s="21"/>
      <c r="S36" s="63"/>
      <c r="T36" s="64"/>
      <c r="U36" s="64"/>
      <c r="V36" s="63"/>
      <c r="W36" s="64"/>
      <c r="X36" s="64"/>
      <c r="Y36" s="65"/>
      <c r="Z36" s="21"/>
      <c r="AA36" s="63"/>
      <c r="AB36" s="64"/>
      <c r="AC36" s="64"/>
      <c r="AD36" s="63"/>
      <c r="AE36" s="64"/>
      <c r="AF36" s="64"/>
      <c r="AG36" s="65"/>
      <c r="AH36" s="21"/>
      <c r="AI36" s="63"/>
      <c r="AJ36" s="64"/>
      <c r="AK36" s="64"/>
      <c r="AL36" s="63"/>
      <c r="AM36" s="64"/>
      <c r="AN36" s="64"/>
      <c r="AO36" s="65"/>
      <c r="AP36" s="21"/>
      <c r="AQ36" s="63"/>
      <c r="AR36" s="64"/>
      <c r="AS36" s="64"/>
      <c r="AT36" s="63"/>
      <c r="AU36" s="64"/>
      <c r="AV36" s="64"/>
      <c r="AW36" s="65"/>
      <c r="AX36" s="21"/>
      <c r="AY36" s="63"/>
      <c r="AZ36" s="64"/>
      <c r="BA36" s="64"/>
      <c r="BB36" s="63"/>
      <c r="BC36" s="64"/>
      <c r="BD36" s="64"/>
      <c r="BE36" s="65"/>
      <c r="BF36" s="21"/>
      <c r="BG36" s="63"/>
      <c r="BH36" s="64"/>
      <c r="BI36" s="64"/>
      <c r="BJ36" s="63"/>
      <c r="BK36" s="64"/>
      <c r="BL36" s="64"/>
      <c r="BM36" s="65"/>
      <c r="BN36" s="21"/>
      <c r="BO36" s="63"/>
      <c r="BP36" s="64"/>
      <c r="BQ36" s="64"/>
      <c r="BR36" s="63"/>
      <c r="BS36" s="64"/>
      <c r="BT36" s="64"/>
      <c r="BU36" s="65"/>
      <c r="BV36" s="21"/>
      <c r="BW36" s="63"/>
      <c r="BX36" s="64"/>
      <c r="BY36" s="64"/>
      <c r="BZ36" s="63"/>
      <c r="CA36" s="64"/>
      <c r="CB36" s="64"/>
      <c r="CC36" s="65"/>
      <c r="CD36" s="21"/>
      <c r="CE36" s="63"/>
      <c r="CF36" s="64"/>
      <c r="CG36" s="64"/>
      <c r="CH36" s="63"/>
      <c r="CI36" s="64"/>
      <c r="CJ36" s="64"/>
      <c r="CK36" s="65"/>
      <c r="CL36" s="21"/>
      <c r="CM36" s="63"/>
      <c r="CN36" s="64"/>
      <c r="CO36" s="64"/>
      <c r="CP36" s="63"/>
      <c r="CQ36" s="64"/>
      <c r="CR36" s="64"/>
      <c r="CS36" s="65"/>
      <c r="CT36" s="21"/>
      <c r="CU36" s="63"/>
      <c r="CV36" s="64"/>
      <c r="CW36" s="64"/>
      <c r="CX36" s="63"/>
      <c r="CY36" s="64"/>
      <c r="CZ36" s="64"/>
      <c r="DA36" s="65"/>
      <c r="DB36" s="21"/>
      <c r="DC36" s="63"/>
      <c r="DD36" s="64"/>
      <c r="DE36" s="64"/>
      <c r="DF36" s="63"/>
      <c r="DG36" s="64"/>
      <c r="DH36" s="64"/>
      <c r="DI36" s="65"/>
      <c r="DJ36" s="21"/>
      <c r="DK36" s="63"/>
      <c r="DL36" s="64"/>
      <c r="DM36" s="64"/>
      <c r="DN36" s="63"/>
      <c r="DO36" s="64"/>
      <c r="DP36" s="64"/>
      <c r="DQ36" s="65"/>
      <c r="DR36" s="21"/>
      <c r="DS36" s="63"/>
      <c r="DT36" s="64"/>
      <c r="DU36" s="64"/>
      <c r="DV36" s="63"/>
      <c r="DW36" s="64"/>
      <c r="DX36" s="64"/>
      <c r="DY36" s="65"/>
      <c r="DZ36" s="21"/>
      <c r="EA36" s="63"/>
      <c r="EB36" s="64"/>
      <c r="EC36" s="64"/>
      <c r="ED36" s="63"/>
      <c r="EE36" s="64"/>
      <c r="EF36" s="64"/>
      <c r="EG36" s="65"/>
      <c r="EH36" s="21"/>
      <c r="EI36" s="63"/>
      <c r="EJ36" s="64"/>
      <c r="EK36" s="64"/>
      <c r="EL36" s="63"/>
      <c r="EM36" s="64"/>
      <c r="EN36" s="64"/>
      <c r="EO36" s="65"/>
      <c r="EP36" s="21"/>
      <c r="EQ36" s="63"/>
      <c r="ER36" s="64"/>
      <c r="ES36" s="64"/>
      <c r="ET36" s="63"/>
      <c r="EU36" s="64"/>
      <c r="EV36" s="64"/>
      <c r="EW36" s="65"/>
      <c r="EX36" s="21"/>
      <c r="EY36" s="63"/>
      <c r="EZ36" s="64"/>
      <c r="FA36" s="64"/>
      <c r="FB36" s="63"/>
      <c r="FC36" s="64"/>
      <c r="FD36" s="64"/>
      <c r="FE36" s="65"/>
      <c r="FF36" s="21"/>
      <c r="FG36" s="63"/>
      <c r="FH36" s="64"/>
      <c r="FI36" s="64"/>
      <c r="FJ36" s="63"/>
      <c r="FK36" s="64"/>
      <c r="FL36" s="64"/>
      <c r="FM36" s="65"/>
      <c r="FN36" s="21"/>
      <c r="FO36" s="63"/>
      <c r="FP36" s="64"/>
      <c r="FQ36" s="64"/>
      <c r="FR36" s="63"/>
      <c r="FS36" s="64"/>
      <c r="FT36" s="64"/>
      <c r="FU36" s="65"/>
      <c r="FV36" s="21"/>
      <c r="FW36" s="63"/>
      <c r="FX36" s="64"/>
      <c r="FY36" s="64"/>
      <c r="FZ36" s="63"/>
      <c r="GA36" s="64"/>
      <c r="GB36" s="64"/>
      <c r="GC36" s="65"/>
      <c r="GD36" s="21"/>
      <c r="GE36" s="63"/>
      <c r="GF36" s="64"/>
      <c r="GG36" s="64"/>
      <c r="GH36" s="63"/>
      <c r="GI36" s="64"/>
      <c r="GJ36" s="64"/>
      <c r="GK36" s="65"/>
      <c r="GL36" s="21"/>
      <c r="GM36" s="63"/>
      <c r="GN36" s="64"/>
      <c r="GO36" s="64"/>
      <c r="GP36" s="63"/>
      <c r="GQ36" s="64"/>
      <c r="GR36" s="64"/>
      <c r="GS36" s="65"/>
      <c r="GT36" s="21"/>
      <c r="GU36" s="63"/>
      <c r="GV36" s="64"/>
      <c r="GW36" s="64"/>
      <c r="GX36" s="63"/>
      <c r="GY36" s="64"/>
      <c r="GZ36" s="64"/>
      <c r="HA36" s="65"/>
      <c r="HB36" s="21"/>
      <c r="HC36" s="63"/>
      <c r="HD36" s="64"/>
      <c r="HE36" s="64"/>
      <c r="HF36" s="63"/>
      <c r="HG36" s="64"/>
      <c r="HH36" s="64"/>
      <c r="HI36" s="65"/>
      <c r="HJ36" s="21"/>
      <c r="HK36" s="63"/>
      <c r="HL36" s="64"/>
      <c r="HM36" s="64"/>
      <c r="HN36" s="63"/>
      <c r="HO36" s="64"/>
      <c r="HP36" s="64"/>
      <c r="HQ36" s="65"/>
      <c r="HR36" s="21"/>
      <c r="HS36" s="63"/>
      <c r="HT36" s="64"/>
      <c r="HU36" s="64"/>
      <c r="HV36" s="63"/>
      <c r="HW36" s="64"/>
      <c r="HX36" s="64"/>
      <c r="HY36" s="65"/>
      <c r="HZ36" s="21"/>
      <c r="IA36" s="63"/>
      <c r="IB36" s="64"/>
      <c r="IC36" s="64"/>
      <c r="ID36" s="63"/>
      <c r="IE36" s="64"/>
      <c r="IF36" s="64"/>
      <c r="IG36" s="65"/>
      <c r="IH36" s="21"/>
      <c r="II36" s="63"/>
      <c r="IJ36" s="64"/>
      <c r="IK36" s="64"/>
      <c r="IL36" s="63"/>
      <c r="IM36" s="64"/>
      <c r="IN36" s="64"/>
      <c r="IO36" s="65"/>
      <c r="IP36" s="21"/>
      <c r="IQ36" s="63"/>
      <c r="IR36" s="64"/>
      <c r="IS36" s="64"/>
      <c r="IT36" s="63"/>
      <c r="IU36" s="64"/>
    </row>
    <row r="37" spans="1:255" s="20" customFormat="1" ht="12.95" customHeight="1" x14ac:dyDescent="0.2">
      <c r="A37" s="174"/>
      <c r="B37" s="2" t="s">
        <v>23</v>
      </c>
      <c r="C37" s="3" t="s">
        <v>71</v>
      </c>
      <c r="D37" s="2" t="s">
        <v>31</v>
      </c>
      <c r="E37" s="2" t="s">
        <v>18</v>
      </c>
      <c r="F37" s="19">
        <v>1500000</v>
      </c>
      <c r="G37" s="19">
        <f>+F37*$L$8</f>
        <v>10752804</v>
      </c>
      <c r="H37" s="19">
        <v>750000</v>
      </c>
      <c r="I37" s="19">
        <f>+H37*$M$8</f>
        <v>4867668.75</v>
      </c>
      <c r="J37" s="21"/>
      <c r="K37" s="82"/>
      <c r="L37" s="84"/>
      <c r="M37" s="27"/>
      <c r="N37" s="63"/>
      <c r="O37" s="64"/>
      <c r="P37" s="64"/>
      <c r="Q37" s="65"/>
      <c r="R37" s="21"/>
      <c r="S37" s="63"/>
      <c r="T37" s="64"/>
      <c r="U37" s="64"/>
      <c r="V37" s="63"/>
      <c r="W37" s="64"/>
      <c r="X37" s="64"/>
      <c r="Y37" s="65"/>
      <c r="Z37" s="21"/>
      <c r="AA37" s="63"/>
      <c r="AB37" s="64"/>
      <c r="AC37" s="64"/>
      <c r="AD37" s="63"/>
      <c r="AE37" s="64"/>
      <c r="AF37" s="64"/>
      <c r="AG37" s="65"/>
      <c r="AH37" s="21"/>
      <c r="AI37" s="63"/>
      <c r="AJ37" s="64"/>
      <c r="AK37" s="64"/>
      <c r="AL37" s="63"/>
      <c r="AM37" s="64"/>
      <c r="AN37" s="64"/>
      <c r="AO37" s="65"/>
      <c r="AP37" s="21"/>
      <c r="AQ37" s="63"/>
      <c r="AR37" s="64"/>
      <c r="AS37" s="64"/>
      <c r="AT37" s="63"/>
      <c r="AU37" s="64"/>
      <c r="AV37" s="64"/>
      <c r="AW37" s="65"/>
      <c r="AX37" s="21"/>
      <c r="AY37" s="63"/>
      <c r="AZ37" s="64"/>
      <c r="BA37" s="64"/>
      <c r="BB37" s="63"/>
      <c r="BC37" s="64"/>
      <c r="BD37" s="64"/>
      <c r="BE37" s="65"/>
      <c r="BF37" s="21"/>
      <c r="BG37" s="63"/>
      <c r="BH37" s="64"/>
      <c r="BI37" s="64"/>
      <c r="BJ37" s="63"/>
      <c r="BK37" s="64"/>
      <c r="BL37" s="64"/>
      <c r="BM37" s="65"/>
      <c r="BN37" s="21"/>
      <c r="BO37" s="63"/>
      <c r="BP37" s="64"/>
      <c r="BQ37" s="64"/>
      <c r="BR37" s="63"/>
      <c r="BS37" s="64"/>
      <c r="BT37" s="64"/>
      <c r="BU37" s="65"/>
      <c r="BV37" s="21"/>
      <c r="BW37" s="63"/>
      <c r="BX37" s="64"/>
      <c r="BY37" s="64"/>
      <c r="BZ37" s="63"/>
      <c r="CA37" s="64"/>
      <c r="CB37" s="64"/>
      <c r="CC37" s="65"/>
      <c r="CD37" s="21"/>
      <c r="CE37" s="63"/>
      <c r="CF37" s="64"/>
      <c r="CG37" s="64"/>
      <c r="CH37" s="63"/>
      <c r="CI37" s="64"/>
      <c r="CJ37" s="64"/>
      <c r="CK37" s="65"/>
      <c r="CL37" s="21"/>
      <c r="CM37" s="63"/>
      <c r="CN37" s="64"/>
      <c r="CO37" s="64"/>
      <c r="CP37" s="63"/>
      <c r="CQ37" s="64"/>
      <c r="CR37" s="64"/>
      <c r="CS37" s="65"/>
      <c r="CT37" s="21"/>
      <c r="CU37" s="63"/>
      <c r="CV37" s="64"/>
      <c r="CW37" s="64"/>
      <c r="CX37" s="63"/>
      <c r="CY37" s="64"/>
      <c r="CZ37" s="64"/>
      <c r="DA37" s="65"/>
      <c r="DB37" s="21"/>
      <c r="DC37" s="63"/>
      <c r="DD37" s="64"/>
      <c r="DE37" s="64"/>
      <c r="DF37" s="63"/>
      <c r="DG37" s="64"/>
      <c r="DH37" s="64"/>
      <c r="DI37" s="65"/>
      <c r="DJ37" s="21"/>
      <c r="DK37" s="63"/>
      <c r="DL37" s="64"/>
      <c r="DM37" s="64"/>
      <c r="DN37" s="63"/>
      <c r="DO37" s="64"/>
      <c r="DP37" s="64"/>
      <c r="DQ37" s="65"/>
      <c r="DR37" s="21"/>
      <c r="DS37" s="63"/>
      <c r="DT37" s="64"/>
      <c r="DU37" s="64"/>
      <c r="DV37" s="63"/>
      <c r="DW37" s="64"/>
      <c r="DX37" s="64"/>
      <c r="DY37" s="65"/>
      <c r="DZ37" s="21"/>
      <c r="EA37" s="63"/>
      <c r="EB37" s="64"/>
      <c r="EC37" s="64"/>
      <c r="ED37" s="63"/>
      <c r="EE37" s="64"/>
      <c r="EF37" s="64"/>
      <c r="EG37" s="65"/>
      <c r="EH37" s="21"/>
      <c r="EI37" s="63"/>
      <c r="EJ37" s="64"/>
      <c r="EK37" s="64"/>
      <c r="EL37" s="63"/>
      <c r="EM37" s="64"/>
      <c r="EN37" s="64"/>
      <c r="EO37" s="65"/>
      <c r="EP37" s="21"/>
      <c r="EQ37" s="63"/>
      <c r="ER37" s="64"/>
      <c r="ES37" s="64"/>
      <c r="ET37" s="63"/>
      <c r="EU37" s="64"/>
      <c r="EV37" s="64"/>
      <c r="EW37" s="65"/>
      <c r="EX37" s="21"/>
      <c r="EY37" s="63"/>
      <c r="EZ37" s="64"/>
      <c r="FA37" s="64"/>
      <c r="FB37" s="63"/>
      <c r="FC37" s="64"/>
      <c r="FD37" s="64"/>
      <c r="FE37" s="65"/>
      <c r="FF37" s="21"/>
      <c r="FG37" s="63"/>
      <c r="FH37" s="64"/>
      <c r="FI37" s="64"/>
      <c r="FJ37" s="63"/>
      <c r="FK37" s="64"/>
      <c r="FL37" s="64"/>
      <c r="FM37" s="65"/>
      <c r="FN37" s="21"/>
      <c r="FO37" s="63"/>
      <c r="FP37" s="64"/>
      <c r="FQ37" s="64"/>
      <c r="FR37" s="63"/>
      <c r="FS37" s="64"/>
      <c r="FT37" s="64"/>
      <c r="FU37" s="65"/>
      <c r="FV37" s="21"/>
      <c r="FW37" s="63"/>
      <c r="FX37" s="64"/>
      <c r="FY37" s="64"/>
      <c r="FZ37" s="63"/>
      <c r="GA37" s="64"/>
      <c r="GB37" s="64"/>
      <c r="GC37" s="65"/>
      <c r="GD37" s="21"/>
      <c r="GE37" s="63"/>
      <c r="GF37" s="64"/>
      <c r="GG37" s="64"/>
      <c r="GH37" s="63"/>
      <c r="GI37" s="64"/>
      <c r="GJ37" s="64"/>
      <c r="GK37" s="65"/>
      <c r="GL37" s="21"/>
      <c r="GM37" s="63"/>
      <c r="GN37" s="64"/>
      <c r="GO37" s="64"/>
      <c r="GP37" s="63"/>
      <c r="GQ37" s="64"/>
      <c r="GR37" s="64"/>
      <c r="GS37" s="65"/>
      <c r="GT37" s="21"/>
      <c r="GU37" s="63"/>
      <c r="GV37" s="64"/>
      <c r="GW37" s="64"/>
      <c r="GX37" s="63"/>
      <c r="GY37" s="64"/>
      <c r="GZ37" s="64"/>
      <c r="HA37" s="65"/>
      <c r="HB37" s="21"/>
      <c r="HC37" s="63"/>
      <c r="HD37" s="64"/>
      <c r="HE37" s="64"/>
      <c r="HF37" s="63"/>
      <c r="HG37" s="64"/>
      <c r="HH37" s="64"/>
      <c r="HI37" s="65"/>
      <c r="HJ37" s="21"/>
      <c r="HK37" s="63"/>
      <c r="HL37" s="64"/>
      <c r="HM37" s="64"/>
      <c r="HN37" s="63"/>
      <c r="HO37" s="64"/>
      <c r="HP37" s="64"/>
      <c r="HQ37" s="65"/>
      <c r="HR37" s="21"/>
      <c r="HS37" s="63"/>
      <c r="HT37" s="64"/>
      <c r="HU37" s="64"/>
      <c r="HV37" s="63"/>
      <c r="HW37" s="64"/>
      <c r="HX37" s="64"/>
      <c r="HY37" s="65"/>
      <c r="HZ37" s="21"/>
      <c r="IA37" s="63"/>
      <c r="IB37" s="64"/>
      <c r="IC37" s="64"/>
      <c r="ID37" s="63"/>
      <c r="IE37" s="64"/>
      <c r="IF37" s="64"/>
      <c r="IG37" s="65"/>
      <c r="IH37" s="21"/>
      <c r="II37" s="63"/>
      <c r="IJ37" s="64"/>
      <c r="IK37" s="64"/>
      <c r="IL37" s="63"/>
      <c r="IM37" s="64"/>
      <c r="IN37" s="64"/>
      <c r="IO37" s="65"/>
      <c r="IP37" s="21"/>
      <c r="IQ37" s="63"/>
      <c r="IR37" s="64"/>
      <c r="IS37" s="64"/>
      <c r="IT37" s="63"/>
      <c r="IU37" s="64"/>
    </row>
    <row r="38" spans="1:255" s="20" customFormat="1" ht="12.95" customHeight="1" x14ac:dyDescent="0.2">
      <c r="A38" s="174"/>
      <c r="B38" s="2" t="s">
        <v>24</v>
      </c>
      <c r="C38" s="3" t="s">
        <v>72</v>
      </c>
      <c r="D38" s="2" t="s">
        <v>31</v>
      </c>
      <c r="E38" s="2" t="s">
        <v>15</v>
      </c>
      <c r="F38" s="19">
        <v>85971712.040000007</v>
      </c>
      <c r="G38" s="19">
        <f>F38</f>
        <v>85971712.040000007</v>
      </c>
      <c r="H38" s="19">
        <v>42985856.079999998</v>
      </c>
      <c r="I38" s="19">
        <f>H38</f>
        <v>42985856.079999998</v>
      </c>
      <c r="J38" s="21"/>
      <c r="K38" s="82"/>
      <c r="L38" s="84"/>
      <c r="M38" s="27"/>
      <c r="N38" s="63"/>
      <c r="O38" s="64"/>
      <c r="P38" s="64"/>
      <c r="Q38" s="65"/>
      <c r="R38" s="21"/>
      <c r="S38" s="63"/>
      <c r="T38" s="64"/>
      <c r="U38" s="64"/>
      <c r="V38" s="63"/>
      <c r="W38" s="64"/>
      <c r="X38" s="64"/>
      <c r="Y38" s="65"/>
      <c r="Z38" s="21"/>
      <c r="AA38" s="63"/>
      <c r="AB38" s="64"/>
      <c r="AC38" s="64"/>
      <c r="AD38" s="63"/>
      <c r="AE38" s="64"/>
      <c r="AF38" s="64"/>
      <c r="AG38" s="65"/>
      <c r="AH38" s="21"/>
      <c r="AI38" s="63"/>
      <c r="AJ38" s="64"/>
      <c r="AK38" s="64"/>
      <c r="AL38" s="63"/>
      <c r="AM38" s="64"/>
      <c r="AN38" s="64"/>
      <c r="AO38" s="65"/>
      <c r="AP38" s="21"/>
      <c r="AQ38" s="63"/>
      <c r="AR38" s="64"/>
      <c r="AS38" s="64"/>
      <c r="AT38" s="63"/>
      <c r="AU38" s="64"/>
      <c r="AV38" s="64"/>
      <c r="AW38" s="65"/>
      <c r="AX38" s="21"/>
      <c r="AY38" s="63"/>
      <c r="AZ38" s="64"/>
      <c r="BA38" s="64"/>
      <c r="BB38" s="63"/>
      <c r="BC38" s="64"/>
      <c r="BD38" s="64"/>
      <c r="BE38" s="65"/>
      <c r="BF38" s="21"/>
      <c r="BG38" s="63"/>
      <c r="BH38" s="64"/>
      <c r="BI38" s="64"/>
      <c r="BJ38" s="63"/>
      <c r="BK38" s="64"/>
      <c r="BL38" s="64"/>
      <c r="BM38" s="65"/>
      <c r="BN38" s="21"/>
      <c r="BO38" s="63"/>
      <c r="BP38" s="64"/>
      <c r="BQ38" s="64"/>
      <c r="BR38" s="63"/>
      <c r="BS38" s="64"/>
      <c r="BT38" s="64"/>
      <c r="BU38" s="65"/>
      <c r="BV38" s="21"/>
      <c r="BW38" s="63"/>
      <c r="BX38" s="64"/>
      <c r="BY38" s="64"/>
      <c r="BZ38" s="63"/>
      <c r="CA38" s="64"/>
      <c r="CB38" s="64"/>
      <c r="CC38" s="65"/>
      <c r="CD38" s="21"/>
      <c r="CE38" s="63"/>
      <c r="CF38" s="64"/>
      <c r="CG38" s="64"/>
      <c r="CH38" s="63"/>
      <c r="CI38" s="64"/>
      <c r="CJ38" s="64"/>
      <c r="CK38" s="65"/>
      <c r="CL38" s="21"/>
      <c r="CM38" s="63"/>
      <c r="CN38" s="64"/>
      <c r="CO38" s="64"/>
      <c r="CP38" s="63"/>
      <c r="CQ38" s="64"/>
      <c r="CR38" s="64"/>
      <c r="CS38" s="65"/>
      <c r="CT38" s="21"/>
      <c r="CU38" s="63"/>
      <c r="CV38" s="64"/>
      <c r="CW38" s="64"/>
      <c r="CX38" s="63"/>
      <c r="CY38" s="64"/>
      <c r="CZ38" s="64"/>
      <c r="DA38" s="65"/>
      <c r="DB38" s="21"/>
      <c r="DC38" s="63"/>
      <c r="DD38" s="64"/>
      <c r="DE38" s="64"/>
      <c r="DF38" s="63"/>
      <c r="DG38" s="64"/>
      <c r="DH38" s="64"/>
      <c r="DI38" s="65"/>
      <c r="DJ38" s="21"/>
      <c r="DK38" s="63"/>
      <c r="DL38" s="64"/>
      <c r="DM38" s="64"/>
      <c r="DN38" s="63"/>
      <c r="DO38" s="64"/>
      <c r="DP38" s="64"/>
      <c r="DQ38" s="65"/>
      <c r="DR38" s="21"/>
      <c r="DS38" s="63"/>
      <c r="DT38" s="64"/>
      <c r="DU38" s="64"/>
      <c r="DV38" s="63"/>
      <c r="DW38" s="64"/>
      <c r="DX38" s="64"/>
      <c r="DY38" s="65"/>
      <c r="DZ38" s="21"/>
      <c r="EA38" s="63"/>
      <c r="EB38" s="64"/>
      <c r="EC38" s="64"/>
      <c r="ED38" s="63"/>
      <c r="EE38" s="64"/>
      <c r="EF38" s="64"/>
      <c r="EG38" s="65"/>
      <c r="EH38" s="21"/>
      <c r="EI38" s="63"/>
      <c r="EJ38" s="64"/>
      <c r="EK38" s="64"/>
      <c r="EL38" s="63"/>
      <c r="EM38" s="64"/>
      <c r="EN38" s="64"/>
      <c r="EO38" s="65"/>
      <c r="EP38" s="21"/>
      <c r="EQ38" s="63"/>
      <c r="ER38" s="64"/>
      <c r="ES38" s="64"/>
      <c r="ET38" s="63"/>
      <c r="EU38" s="64"/>
      <c r="EV38" s="64"/>
      <c r="EW38" s="65"/>
      <c r="EX38" s="21"/>
      <c r="EY38" s="63"/>
      <c r="EZ38" s="64"/>
      <c r="FA38" s="64"/>
      <c r="FB38" s="63"/>
      <c r="FC38" s="64"/>
      <c r="FD38" s="64"/>
      <c r="FE38" s="65"/>
      <c r="FF38" s="21"/>
      <c r="FG38" s="63"/>
      <c r="FH38" s="64"/>
      <c r="FI38" s="64"/>
      <c r="FJ38" s="63"/>
      <c r="FK38" s="64"/>
      <c r="FL38" s="64"/>
      <c r="FM38" s="65"/>
      <c r="FN38" s="21"/>
      <c r="FO38" s="63"/>
      <c r="FP38" s="64"/>
      <c r="FQ38" s="64"/>
      <c r="FR38" s="63"/>
      <c r="FS38" s="64"/>
      <c r="FT38" s="64"/>
      <c r="FU38" s="65"/>
      <c r="FV38" s="21"/>
      <c r="FW38" s="63"/>
      <c r="FX38" s="64"/>
      <c r="FY38" s="64"/>
      <c r="FZ38" s="63"/>
      <c r="GA38" s="64"/>
      <c r="GB38" s="64"/>
      <c r="GC38" s="65"/>
      <c r="GD38" s="21"/>
      <c r="GE38" s="63"/>
      <c r="GF38" s="64"/>
      <c r="GG38" s="64"/>
      <c r="GH38" s="63"/>
      <c r="GI38" s="64"/>
      <c r="GJ38" s="64"/>
      <c r="GK38" s="65"/>
      <c r="GL38" s="21"/>
      <c r="GM38" s="63"/>
      <c r="GN38" s="64"/>
      <c r="GO38" s="64"/>
      <c r="GP38" s="63"/>
      <c r="GQ38" s="64"/>
      <c r="GR38" s="64"/>
      <c r="GS38" s="65"/>
      <c r="GT38" s="21"/>
      <c r="GU38" s="63"/>
      <c r="GV38" s="64"/>
      <c r="GW38" s="64"/>
      <c r="GX38" s="63"/>
      <c r="GY38" s="64"/>
      <c r="GZ38" s="64"/>
      <c r="HA38" s="65"/>
      <c r="HB38" s="21"/>
      <c r="HC38" s="63"/>
      <c r="HD38" s="64"/>
      <c r="HE38" s="64"/>
      <c r="HF38" s="63"/>
      <c r="HG38" s="64"/>
      <c r="HH38" s="64"/>
      <c r="HI38" s="65"/>
      <c r="HJ38" s="21"/>
      <c r="HK38" s="63"/>
      <c r="HL38" s="64"/>
      <c r="HM38" s="64"/>
      <c r="HN38" s="63"/>
      <c r="HO38" s="64"/>
      <c r="HP38" s="64"/>
      <c r="HQ38" s="65"/>
      <c r="HR38" s="21"/>
      <c r="HS38" s="63"/>
      <c r="HT38" s="64"/>
      <c r="HU38" s="64"/>
      <c r="HV38" s="63"/>
      <c r="HW38" s="64"/>
      <c r="HX38" s="64"/>
      <c r="HY38" s="65"/>
      <c r="HZ38" s="21"/>
      <c r="IA38" s="63"/>
      <c r="IB38" s="64"/>
      <c r="IC38" s="64"/>
      <c r="ID38" s="63"/>
      <c r="IE38" s="64"/>
      <c r="IF38" s="64"/>
      <c r="IG38" s="65"/>
      <c r="IH38" s="21"/>
      <c r="II38" s="63"/>
      <c r="IJ38" s="64"/>
      <c r="IK38" s="64"/>
      <c r="IL38" s="63"/>
      <c r="IM38" s="64"/>
      <c r="IN38" s="64"/>
      <c r="IO38" s="65"/>
      <c r="IP38" s="21"/>
      <c r="IQ38" s="63"/>
      <c r="IR38" s="64"/>
      <c r="IS38" s="64"/>
      <c r="IT38" s="63"/>
      <c r="IU38" s="64"/>
    </row>
    <row r="39" spans="1:255" s="20" customFormat="1" ht="12.95" customHeight="1" x14ac:dyDescent="0.2">
      <c r="A39" s="174"/>
      <c r="B39" s="2" t="s">
        <v>34</v>
      </c>
      <c r="C39" s="3" t="s">
        <v>165</v>
      </c>
      <c r="D39" s="2" t="s">
        <v>74</v>
      </c>
      <c r="E39" s="2" t="s">
        <v>14</v>
      </c>
      <c r="F39" s="19">
        <v>19688812.48</v>
      </c>
      <c r="G39" s="19">
        <f>+F39*$L$7</f>
        <v>148803851.00678176</v>
      </c>
      <c r="H39" s="19">
        <v>19688812.48</v>
      </c>
      <c r="I39" s="19">
        <f>+H39*$M$7</f>
        <v>145828044.51092961</v>
      </c>
      <c r="J39" s="21"/>
      <c r="K39" s="81"/>
      <c r="L39" s="81"/>
      <c r="N39" s="63"/>
      <c r="O39" s="64"/>
      <c r="P39" s="64"/>
      <c r="Q39" s="65"/>
      <c r="R39" s="21"/>
      <c r="S39" s="63"/>
      <c r="T39" s="64"/>
      <c r="U39" s="64"/>
      <c r="V39" s="63"/>
      <c r="W39" s="64"/>
      <c r="X39" s="64"/>
      <c r="Y39" s="65"/>
      <c r="Z39" s="21"/>
      <c r="AA39" s="63"/>
      <c r="AB39" s="64"/>
      <c r="AC39" s="64"/>
      <c r="AD39" s="63"/>
      <c r="AE39" s="64"/>
      <c r="AF39" s="64"/>
      <c r="AG39" s="65"/>
      <c r="AH39" s="21"/>
      <c r="AI39" s="63"/>
      <c r="AJ39" s="64"/>
      <c r="AK39" s="64"/>
      <c r="AL39" s="63"/>
      <c r="AM39" s="64"/>
      <c r="AN39" s="64"/>
      <c r="AO39" s="65"/>
      <c r="AP39" s="21"/>
      <c r="AQ39" s="63"/>
      <c r="AR39" s="64"/>
      <c r="AS39" s="64"/>
      <c r="AT39" s="63"/>
      <c r="AU39" s="64"/>
      <c r="AV39" s="64"/>
      <c r="AW39" s="65"/>
      <c r="AX39" s="21"/>
      <c r="AY39" s="63"/>
      <c r="AZ39" s="64"/>
      <c r="BA39" s="64"/>
      <c r="BB39" s="63"/>
      <c r="BC39" s="64"/>
      <c r="BD39" s="64"/>
      <c r="BE39" s="65"/>
      <c r="BF39" s="21"/>
      <c r="BG39" s="63"/>
      <c r="BH39" s="64"/>
      <c r="BI39" s="64"/>
      <c r="BJ39" s="63"/>
      <c r="BK39" s="64"/>
      <c r="BL39" s="64"/>
      <c r="BM39" s="65"/>
      <c r="BN39" s="21"/>
      <c r="BO39" s="63"/>
      <c r="BP39" s="64"/>
      <c r="BQ39" s="64"/>
      <c r="BR39" s="63"/>
      <c r="BS39" s="64"/>
      <c r="BT39" s="64"/>
      <c r="BU39" s="65"/>
      <c r="BV39" s="21"/>
      <c r="BW39" s="63"/>
      <c r="BX39" s="64"/>
      <c r="BY39" s="64"/>
      <c r="BZ39" s="63"/>
      <c r="CA39" s="64"/>
      <c r="CB39" s="64"/>
      <c r="CC39" s="65"/>
      <c r="CD39" s="21"/>
      <c r="CE39" s="63"/>
      <c r="CF39" s="64"/>
      <c r="CG39" s="64"/>
      <c r="CH39" s="63"/>
      <c r="CI39" s="64"/>
      <c r="CJ39" s="64"/>
      <c r="CK39" s="65"/>
      <c r="CL39" s="21"/>
      <c r="CM39" s="63"/>
      <c r="CN39" s="64"/>
      <c r="CO39" s="64"/>
      <c r="CP39" s="63"/>
      <c r="CQ39" s="64"/>
      <c r="CR39" s="64"/>
      <c r="CS39" s="65"/>
      <c r="CT39" s="21"/>
      <c r="CU39" s="63"/>
      <c r="CV39" s="64"/>
      <c r="CW39" s="64"/>
      <c r="CX39" s="63"/>
      <c r="CY39" s="64"/>
      <c r="CZ39" s="64"/>
      <c r="DA39" s="65"/>
      <c r="DB39" s="21"/>
      <c r="DC39" s="63"/>
      <c r="DD39" s="64"/>
      <c r="DE39" s="64"/>
      <c r="DF39" s="63"/>
      <c r="DG39" s="64"/>
      <c r="DH39" s="64"/>
      <c r="DI39" s="65"/>
      <c r="DJ39" s="21"/>
      <c r="DK39" s="63"/>
      <c r="DL39" s="64"/>
      <c r="DM39" s="64"/>
      <c r="DN39" s="63"/>
      <c r="DO39" s="64"/>
      <c r="DP39" s="64"/>
      <c r="DQ39" s="65"/>
      <c r="DR39" s="21"/>
      <c r="DS39" s="63"/>
      <c r="DT39" s="64"/>
      <c r="DU39" s="64"/>
      <c r="DV39" s="63"/>
      <c r="DW39" s="64"/>
      <c r="DX39" s="64"/>
      <c r="DY39" s="65"/>
      <c r="DZ39" s="21"/>
      <c r="EA39" s="63"/>
      <c r="EB39" s="64"/>
      <c r="EC39" s="64"/>
      <c r="ED39" s="63"/>
      <c r="EE39" s="64"/>
      <c r="EF39" s="64"/>
      <c r="EG39" s="65"/>
      <c r="EH39" s="21"/>
      <c r="EI39" s="63"/>
      <c r="EJ39" s="64"/>
      <c r="EK39" s="64"/>
      <c r="EL39" s="63"/>
      <c r="EM39" s="64"/>
      <c r="EN39" s="64"/>
      <c r="EO39" s="65"/>
      <c r="EP39" s="21"/>
      <c r="EQ39" s="63"/>
      <c r="ER39" s="64"/>
      <c r="ES39" s="64"/>
      <c r="ET39" s="63"/>
      <c r="EU39" s="64"/>
      <c r="EV39" s="64"/>
      <c r="EW39" s="65"/>
      <c r="EX39" s="21"/>
      <c r="EY39" s="63"/>
      <c r="EZ39" s="64"/>
      <c r="FA39" s="64"/>
      <c r="FB39" s="63"/>
      <c r="FC39" s="64"/>
      <c r="FD39" s="64"/>
      <c r="FE39" s="65"/>
      <c r="FF39" s="21"/>
      <c r="FG39" s="63"/>
      <c r="FH39" s="64"/>
      <c r="FI39" s="64"/>
      <c r="FJ39" s="63"/>
      <c r="FK39" s="64"/>
      <c r="FL39" s="64"/>
      <c r="FM39" s="65"/>
      <c r="FN39" s="21"/>
      <c r="FO39" s="63"/>
      <c r="FP39" s="64"/>
      <c r="FQ39" s="64"/>
      <c r="FR39" s="63"/>
      <c r="FS39" s="64"/>
      <c r="FT39" s="64"/>
      <c r="FU39" s="65"/>
      <c r="FV39" s="21"/>
      <c r="FW39" s="63"/>
      <c r="FX39" s="64"/>
      <c r="FY39" s="64"/>
      <c r="FZ39" s="63"/>
      <c r="GA39" s="64"/>
      <c r="GB39" s="64"/>
      <c r="GC39" s="65"/>
      <c r="GD39" s="21"/>
      <c r="GE39" s="63"/>
      <c r="GF39" s="64"/>
      <c r="GG39" s="64"/>
      <c r="GH39" s="63"/>
      <c r="GI39" s="64"/>
      <c r="GJ39" s="64"/>
      <c r="GK39" s="65"/>
      <c r="GL39" s="21"/>
      <c r="GM39" s="63"/>
      <c r="GN39" s="64"/>
      <c r="GO39" s="64"/>
      <c r="GP39" s="63"/>
      <c r="GQ39" s="64"/>
      <c r="GR39" s="64"/>
      <c r="GS39" s="65"/>
      <c r="GT39" s="21"/>
      <c r="GU39" s="63"/>
      <c r="GV39" s="64"/>
      <c r="GW39" s="64"/>
      <c r="GX39" s="63"/>
      <c r="GY39" s="64"/>
      <c r="GZ39" s="64"/>
      <c r="HA39" s="65"/>
      <c r="HB39" s="21"/>
      <c r="HC39" s="63"/>
      <c r="HD39" s="64"/>
      <c r="HE39" s="64"/>
      <c r="HF39" s="63"/>
      <c r="HG39" s="64"/>
      <c r="HH39" s="64"/>
      <c r="HI39" s="65"/>
      <c r="HJ39" s="21"/>
      <c r="HK39" s="63"/>
      <c r="HL39" s="64"/>
      <c r="HM39" s="64"/>
      <c r="HN39" s="63"/>
      <c r="HO39" s="64"/>
      <c r="HP39" s="64"/>
      <c r="HQ39" s="65"/>
      <c r="HR39" s="21"/>
      <c r="HS39" s="63"/>
      <c r="HT39" s="64"/>
      <c r="HU39" s="64"/>
      <c r="HV39" s="63"/>
      <c r="HW39" s="64"/>
      <c r="HX39" s="64"/>
      <c r="HY39" s="65"/>
      <c r="HZ39" s="21"/>
      <c r="IA39" s="63"/>
      <c r="IB39" s="64"/>
      <c r="IC39" s="64"/>
      <c r="ID39" s="63"/>
      <c r="IE39" s="64"/>
      <c r="IF39" s="64"/>
      <c r="IG39" s="65"/>
      <c r="IH39" s="21"/>
      <c r="II39" s="63"/>
      <c r="IJ39" s="64"/>
      <c r="IK39" s="64"/>
      <c r="IL39" s="63"/>
      <c r="IM39" s="64"/>
      <c r="IN39" s="64"/>
      <c r="IO39" s="65"/>
      <c r="IP39" s="21"/>
      <c r="IQ39" s="63"/>
      <c r="IR39" s="64"/>
      <c r="IS39" s="64"/>
      <c r="IT39" s="63"/>
      <c r="IU39" s="64"/>
    </row>
    <row r="40" spans="1:255" s="20" customFormat="1" ht="12.95" customHeight="1" x14ac:dyDescent="0.2">
      <c r="A40" s="174"/>
      <c r="B40" s="2" t="s">
        <v>35</v>
      </c>
      <c r="C40" s="3" t="s">
        <v>145</v>
      </c>
      <c r="D40" s="2" t="s">
        <v>75</v>
      </c>
      <c r="E40" s="2" t="s">
        <v>15</v>
      </c>
      <c r="F40" s="19">
        <v>39894750</v>
      </c>
      <c r="G40" s="19">
        <f>F40</f>
        <v>39894750</v>
      </c>
      <c r="H40" s="19">
        <v>26596500</v>
      </c>
      <c r="I40" s="19">
        <f>H40</f>
        <v>26596500</v>
      </c>
      <c r="J40" s="21"/>
      <c r="K40" s="81"/>
      <c r="L40" s="81"/>
      <c r="N40" s="63"/>
      <c r="O40" s="64"/>
      <c r="P40" s="64"/>
      <c r="Q40" s="65"/>
      <c r="R40" s="21"/>
      <c r="S40" s="63"/>
      <c r="T40" s="64"/>
      <c r="U40" s="64"/>
      <c r="V40" s="63"/>
      <c r="W40" s="64"/>
      <c r="X40" s="64"/>
      <c r="Y40" s="65"/>
      <c r="Z40" s="21"/>
      <c r="AA40" s="63"/>
      <c r="AB40" s="64"/>
      <c r="AC40" s="64"/>
      <c r="AD40" s="63"/>
      <c r="AE40" s="64"/>
      <c r="AF40" s="64"/>
      <c r="AG40" s="65"/>
      <c r="AH40" s="21"/>
      <c r="AI40" s="63"/>
      <c r="AJ40" s="64"/>
      <c r="AK40" s="64"/>
      <c r="AL40" s="63"/>
      <c r="AM40" s="64"/>
      <c r="AN40" s="64"/>
      <c r="AO40" s="65"/>
      <c r="AP40" s="21"/>
      <c r="AQ40" s="63"/>
      <c r="AR40" s="64"/>
      <c r="AS40" s="64"/>
      <c r="AT40" s="63"/>
      <c r="AU40" s="64"/>
      <c r="AV40" s="64"/>
      <c r="AW40" s="65"/>
      <c r="AX40" s="21"/>
      <c r="AY40" s="63"/>
      <c r="AZ40" s="64"/>
      <c r="BA40" s="64"/>
      <c r="BB40" s="63"/>
      <c r="BC40" s="64"/>
      <c r="BD40" s="64"/>
      <c r="BE40" s="65"/>
      <c r="BF40" s="21"/>
      <c r="BG40" s="63"/>
      <c r="BH40" s="64"/>
      <c r="BI40" s="64"/>
      <c r="BJ40" s="63"/>
      <c r="BK40" s="64"/>
      <c r="BL40" s="64"/>
      <c r="BM40" s="65"/>
      <c r="BN40" s="21"/>
      <c r="BO40" s="63"/>
      <c r="BP40" s="64"/>
      <c r="BQ40" s="64"/>
      <c r="BR40" s="63"/>
      <c r="BS40" s="64"/>
      <c r="BT40" s="64"/>
      <c r="BU40" s="65"/>
      <c r="BV40" s="21"/>
      <c r="BW40" s="63"/>
      <c r="BX40" s="64"/>
      <c r="BY40" s="64"/>
      <c r="BZ40" s="63"/>
      <c r="CA40" s="64"/>
      <c r="CB40" s="64"/>
      <c r="CC40" s="65"/>
      <c r="CD40" s="21"/>
      <c r="CE40" s="63"/>
      <c r="CF40" s="64"/>
      <c r="CG40" s="64"/>
      <c r="CH40" s="63"/>
      <c r="CI40" s="64"/>
      <c r="CJ40" s="64"/>
      <c r="CK40" s="65"/>
      <c r="CL40" s="21"/>
      <c r="CM40" s="63"/>
      <c r="CN40" s="64"/>
      <c r="CO40" s="64"/>
      <c r="CP40" s="63"/>
      <c r="CQ40" s="64"/>
      <c r="CR40" s="64"/>
      <c r="CS40" s="65"/>
      <c r="CT40" s="21"/>
      <c r="CU40" s="63"/>
      <c r="CV40" s="64"/>
      <c r="CW40" s="64"/>
      <c r="CX40" s="63"/>
      <c r="CY40" s="64"/>
      <c r="CZ40" s="64"/>
      <c r="DA40" s="65"/>
      <c r="DB40" s="21"/>
      <c r="DC40" s="63"/>
      <c r="DD40" s="64"/>
      <c r="DE40" s="64"/>
      <c r="DF40" s="63"/>
      <c r="DG40" s="64"/>
      <c r="DH40" s="64"/>
      <c r="DI40" s="65"/>
      <c r="DJ40" s="21"/>
      <c r="DK40" s="63"/>
      <c r="DL40" s="64"/>
      <c r="DM40" s="64"/>
      <c r="DN40" s="63"/>
      <c r="DO40" s="64"/>
      <c r="DP40" s="64"/>
      <c r="DQ40" s="65"/>
      <c r="DR40" s="21"/>
      <c r="DS40" s="63"/>
      <c r="DT40" s="64"/>
      <c r="DU40" s="64"/>
      <c r="DV40" s="63"/>
      <c r="DW40" s="64"/>
      <c r="DX40" s="64"/>
      <c r="DY40" s="65"/>
      <c r="DZ40" s="21"/>
      <c r="EA40" s="63"/>
      <c r="EB40" s="64"/>
      <c r="EC40" s="64"/>
      <c r="ED40" s="63"/>
      <c r="EE40" s="64"/>
      <c r="EF40" s="64"/>
      <c r="EG40" s="65"/>
      <c r="EH40" s="21"/>
      <c r="EI40" s="63"/>
      <c r="EJ40" s="64"/>
      <c r="EK40" s="64"/>
      <c r="EL40" s="63"/>
      <c r="EM40" s="64"/>
      <c r="EN40" s="64"/>
      <c r="EO40" s="65"/>
      <c r="EP40" s="21"/>
      <c r="EQ40" s="63"/>
      <c r="ER40" s="64"/>
      <c r="ES40" s="64"/>
      <c r="ET40" s="63"/>
      <c r="EU40" s="64"/>
      <c r="EV40" s="64"/>
      <c r="EW40" s="65"/>
      <c r="EX40" s="21"/>
      <c r="EY40" s="63"/>
      <c r="EZ40" s="64"/>
      <c r="FA40" s="64"/>
      <c r="FB40" s="63"/>
      <c r="FC40" s="64"/>
      <c r="FD40" s="64"/>
      <c r="FE40" s="65"/>
      <c r="FF40" s="21"/>
      <c r="FG40" s="63"/>
      <c r="FH40" s="64"/>
      <c r="FI40" s="64"/>
      <c r="FJ40" s="63"/>
      <c r="FK40" s="64"/>
      <c r="FL40" s="64"/>
      <c r="FM40" s="65"/>
      <c r="FN40" s="21"/>
      <c r="FO40" s="63"/>
      <c r="FP40" s="64"/>
      <c r="FQ40" s="64"/>
      <c r="FR40" s="63"/>
      <c r="FS40" s="64"/>
      <c r="FT40" s="64"/>
      <c r="FU40" s="65"/>
      <c r="FV40" s="21"/>
      <c r="FW40" s="63"/>
      <c r="FX40" s="64"/>
      <c r="FY40" s="64"/>
      <c r="FZ40" s="63"/>
      <c r="GA40" s="64"/>
      <c r="GB40" s="64"/>
      <c r="GC40" s="65"/>
      <c r="GD40" s="21"/>
      <c r="GE40" s="63"/>
      <c r="GF40" s="64"/>
      <c r="GG40" s="64"/>
      <c r="GH40" s="63"/>
      <c r="GI40" s="64"/>
      <c r="GJ40" s="64"/>
      <c r="GK40" s="65"/>
      <c r="GL40" s="21"/>
      <c r="GM40" s="63"/>
      <c r="GN40" s="64"/>
      <c r="GO40" s="64"/>
      <c r="GP40" s="63"/>
      <c r="GQ40" s="64"/>
      <c r="GR40" s="64"/>
      <c r="GS40" s="65"/>
      <c r="GT40" s="21"/>
      <c r="GU40" s="63"/>
      <c r="GV40" s="64"/>
      <c r="GW40" s="64"/>
      <c r="GX40" s="63"/>
      <c r="GY40" s="64"/>
      <c r="GZ40" s="64"/>
      <c r="HA40" s="65"/>
      <c r="HB40" s="21"/>
      <c r="HC40" s="63"/>
      <c r="HD40" s="64"/>
      <c r="HE40" s="64"/>
      <c r="HF40" s="63"/>
      <c r="HG40" s="64"/>
      <c r="HH40" s="64"/>
      <c r="HI40" s="65"/>
      <c r="HJ40" s="21"/>
      <c r="HK40" s="63"/>
      <c r="HL40" s="64"/>
      <c r="HM40" s="64"/>
      <c r="HN40" s="63"/>
      <c r="HO40" s="64"/>
      <c r="HP40" s="64"/>
      <c r="HQ40" s="65"/>
      <c r="HR40" s="21"/>
      <c r="HS40" s="63"/>
      <c r="HT40" s="64"/>
      <c r="HU40" s="64"/>
      <c r="HV40" s="63"/>
      <c r="HW40" s="64"/>
      <c r="HX40" s="64"/>
      <c r="HY40" s="65"/>
      <c r="HZ40" s="21"/>
      <c r="IA40" s="63"/>
      <c r="IB40" s="64"/>
      <c r="IC40" s="64"/>
      <c r="ID40" s="63"/>
      <c r="IE40" s="64"/>
      <c r="IF40" s="64"/>
      <c r="IG40" s="65"/>
      <c r="IH40" s="21"/>
      <c r="II40" s="63"/>
      <c r="IJ40" s="64"/>
      <c r="IK40" s="64"/>
      <c r="IL40" s="63"/>
      <c r="IM40" s="64"/>
      <c r="IN40" s="64"/>
      <c r="IO40" s="65"/>
      <c r="IP40" s="21"/>
      <c r="IQ40" s="63"/>
      <c r="IR40" s="64"/>
      <c r="IS40" s="64"/>
      <c r="IT40" s="63"/>
      <c r="IU40" s="64"/>
    </row>
    <row r="41" spans="1:255" s="20" customFormat="1" ht="12.95" customHeight="1" x14ac:dyDescent="0.2">
      <c r="A41" s="174"/>
      <c r="B41" s="2" t="s">
        <v>36</v>
      </c>
      <c r="C41" s="3" t="s">
        <v>127</v>
      </c>
      <c r="D41" s="2" t="s">
        <v>75</v>
      </c>
      <c r="E41" s="2" t="s">
        <v>18</v>
      </c>
      <c r="F41" s="19">
        <v>12420000</v>
      </c>
      <c r="G41" s="19">
        <f>+F41*$L$8</f>
        <v>89033217.11999999</v>
      </c>
      <c r="H41" s="19">
        <v>8280000</v>
      </c>
      <c r="I41" s="19">
        <f>+H41*$M$8</f>
        <v>53739063</v>
      </c>
      <c r="J41" s="21"/>
      <c r="K41" s="80"/>
      <c r="L41" s="80"/>
      <c r="M41" s="37"/>
      <c r="N41" s="63"/>
      <c r="O41" s="64"/>
      <c r="P41" s="64"/>
      <c r="Q41" s="65"/>
      <c r="R41" s="21"/>
      <c r="S41" s="63"/>
      <c r="T41" s="64"/>
      <c r="U41" s="64"/>
      <c r="V41" s="63"/>
      <c r="W41" s="64"/>
      <c r="X41" s="64"/>
      <c r="Y41" s="65"/>
      <c r="Z41" s="21"/>
      <c r="AA41" s="63"/>
      <c r="AB41" s="64"/>
      <c r="AC41" s="64"/>
      <c r="AD41" s="63"/>
      <c r="AE41" s="64"/>
      <c r="AF41" s="64"/>
      <c r="AG41" s="65"/>
      <c r="AH41" s="21"/>
      <c r="AI41" s="63"/>
      <c r="AJ41" s="64"/>
      <c r="AK41" s="64"/>
      <c r="AL41" s="63"/>
      <c r="AM41" s="64"/>
      <c r="AN41" s="64"/>
      <c r="AO41" s="65"/>
      <c r="AP41" s="21"/>
      <c r="AQ41" s="63"/>
      <c r="AR41" s="64"/>
      <c r="AS41" s="64"/>
      <c r="AT41" s="63"/>
      <c r="AU41" s="64"/>
      <c r="AV41" s="64"/>
      <c r="AW41" s="65"/>
      <c r="AX41" s="21"/>
      <c r="AY41" s="63"/>
      <c r="AZ41" s="64"/>
      <c r="BA41" s="64"/>
      <c r="BB41" s="63"/>
      <c r="BC41" s="64"/>
      <c r="BD41" s="64"/>
      <c r="BE41" s="65"/>
      <c r="BF41" s="21"/>
      <c r="BG41" s="63"/>
      <c r="BH41" s="64"/>
      <c r="BI41" s="64"/>
      <c r="BJ41" s="63"/>
      <c r="BK41" s="64"/>
      <c r="BL41" s="64"/>
      <c r="BM41" s="65"/>
      <c r="BN41" s="21"/>
      <c r="BO41" s="63"/>
      <c r="BP41" s="64"/>
      <c r="BQ41" s="64"/>
      <c r="BR41" s="63"/>
      <c r="BS41" s="64"/>
      <c r="BT41" s="64"/>
      <c r="BU41" s="65"/>
      <c r="BV41" s="21"/>
      <c r="BW41" s="63"/>
      <c r="BX41" s="64"/>
      <c r="BY41" s="64"/>
      <c r="BZ41" s="63"/>
      <c r="CA41" s="64"/>
      <c r="CB41" s="64"/>
      <c r="CC41" s="65"/>
      <c r="CD41" s="21"/>
      <c r="CE41" s="63"/>
      <c r="CF41" s="64"/>
      <c r="CG41" s="64"/>
      <c r="CH41" s="63"/>
      <c r="CI41" s="64"/>
      <c r="CJ41" s="64"/>
      <c r="CK41" s="65"/>
      <c r="CL41" s="21"/>
      <c r="CM41" s="63"/>
      <c r="CN41" s="64"/>
      <c r="CO41" s="64"/>
      <c r="CP41" s="63"/>
      <c r="CQ41" s="64"/>
      <c r="CR41" s="64"/>
      <c r="CS41" s="65"/>
      <c r="CT41" s="21"/>
      <c r="CU41" s="63"/>
      <c r="CV41" s="64"/>
      <c r="CW41" s="64"/>
      <c r="CX41" s="63"/>
      <c r="CY41" s="64"/>
      <c r="CZ41" s="64"/>
      <c r="DA41" s="65"/>
      <c r="DB41" s="21"/>
      <c r="DC41" s="63"/>
      <c r="DD41" s="64"/>
      <c r="DE41" s="64"/>
      <c r="DF41" s="63"/>
      <c r="DG41" s="64"/>
      <c r="DH41" s="64"/>
      <c r="DI41" s="65"/>
      <c r="DJ41" s="21"/>
      <c r="DK41" s="63"/>
      <c r="DL41" s="64"/>
      <c r="DM41" s="64"/>
      <c r="DN41" s="63"/>
      <c r="DO41" s="64"/>
      <c r="DP41" s="64"/>
      <c r="DQ41" s="65"/>
      <c r="DR41" s="21"/>
      <c r="DS41" s="63"/>
      <c r="DT41" s="64"/>
      <c r="DU41" s="64"/>
      <c r="DV41" s="63"/>
      <c r="DW41" s="64"/>
      <c r="DX41" s="64"/>
      <c r="DY41" s="65"/>
      <c r="DZ41" s="21"/>
      <c r="EA41" s="63"/>
      <c r="EB41" s="64"/>
      <c r="EC41" s="64"/>
      <c r="ED41" s="63"/>
      <c r="EE41" s="64"/>
      <c r="EF41" s="64"/>
      <c r="EG41" s="65"/>
      <c r="EH41" s="21"/>
      <c r="EI41" s="63"/>
      <c r="EJ41" s="64"/>
      <c r="EK41" s="64"/>
      <c r="EL41" s="63"/>
      <c r="EM41" s="64"/>
      <c r="EN41" s="64"/>
      <c r="EO41" s="65"/>
      <c r="EP41" s="21"/>
      <c r="EQ41" s="63"/>
      <c r="ER41" s="64"/>
      <c r="ES41" s="64"/>
      <c r="ET41" s="63"/>
      <c r="EU41" s="64"/>
      <c r="EV41" s="64"/>
      <c r="EW41" s="65"/>
      <c r="EX41" s="21"/>
      <c r="EY41" s="63"/>
      <c r="EZ41" s="64"/>
      <c r="FA41" s="64"/>
      <c r="FB41" s="63"/>
      <c r="FC41" s="64"/>
      <c r="FD41" s="64"/>
      <c r="FE41" s="65"/>
      <c r="FF41" s="21"/>
      <c r="FG41" s="63"/>
      <c r="FH41" s="64"/>
      <c r="FI41" s="64"/>
      <c r="FJ41" s="63"/>
      <c r="FK41" s="64"/>
      <c r="FL41" s="64"/>
      <c r="FM41" s="65"/>
      <c r="FN41" s="21"/>
      <c r="FO41" s="63"/>
      <c r="FP41" s="64"/>
      <c r="FQ41" s="64"/>
      <c r="FR41" s="63"/>
      <c r="FS41" s="64"/>
      <c r="FT41" s="64"/>
      <c r="FU41" s="65"/>
      <c r="FV41" s="21"/>
      <c r="FW41" s="63"/>
      <c r="FX41" s="64"/>
      <c r="FY41" s="64"/>
      <c r="FZ41" s="63"/>
      <c r="GA41" s="64"/>
      <c r="GB41" s="64"/>
      <c r="GC41" s="65"/>
      <c r="GD41" s="21"/>
      <c r="GE41" s="63"/>
      <c r="GF41" s="64"/>
      <c r="GG41" s="64"/>
      <c r="GH41" s="63"/>
      <c r="GI41" s="64"/>
      <c r="GJ41" s="64"/>
      <c r="GK41" s="65"/>
      <c r="GL41" s="21"/>
      <c r="GM41" s="63"/>
      <c r="GN41" s="64"/>
      <c r="GO41" s="64"/>
      <c r="GP41" s="63"/>
      <c r="GQ41" s="64"/>
      <c r="GR41" s="64"/>
      <c r="GS41" s="65"/>
      <c r="GT41" s="21"/>
      <c r="GU41" s="63"/>
      <c r="GV41" s="64"/>
      <c r="GW41" s="64"/>
      <c r="GX41" s="63"/>
      <c r="GY41" s="64"/>
      <c r="GZ41" s="64"/>
      <c r="HA41" s="65"/>
      <c r="HB41" s="21"/>
      <c r="HC41" s="63"/>
      <c r="HD41" s="64"/>
      <c r="HE41" s="64"/>
      <c r="HF41" s="63"/>
      <c r="HG41" s="64"/>
      <c r="HH41" s="64"/>
      <c r="HI41" s="65"/>
      <c r="HJ41" s="21"/>
      <c r="HK41" s="63"/>
      <c r="HL41" s="64"/>
      <c r="HM41" s="64"/>
      <c r="HN41" s="63"/>
      <c r="HO41" s="64"/>
      <c r="HP41" s="64"/>
      <c r="HQ41" s="65"/>
      <c r="HR41" s="21"/>
      <c r="HS41" s="63"/>
      <c r="HT41" s="64"/>
      <c r="HU41" s="64"/>
      <c r="HV41" s="63"/>
      <c r="HW41" s="64"/>
      <c r="HX41" s="64"/>
      <c r="HY41" s="65"/>
      <c r="HZ41" s="21"/>
      <c r="IA41" s="63"/>
      <c r="IB41" s="64"/>
      <c r="IC41" s="64"/>
      <c r="ID41" s="63"/>
      <c r="IE41" s="64"/>
      <c r="IF41" s="64"/>
      <c r="IG41" s="65"/>
      <c r="IH41" s="21"/>
      <c r="II41" s="63"/>
      <c r="IJ41" s="64"/>
      <c r="IK41" s="64"/>
      <c r="IL41" s="63"/>
      <c r="IM41" s="64"/>
      <c r="IN41" s="64"/>
      <c r="IO41" s="65"/>
      <c r="IP41" s="21"/>
      <c r="IQ41" s="63"/>
      <c r="IR41" s="64"/>
      <c r="IS41" s="64"/>
      <c r="IT41" s="63"/>
      <c r="IU41" s="64"/>
    </row>
    <row r="42" spans="1:255" s="20" customFormat="1" ht="12.95" customHeight="1" x14ac:dyDescent="0.2">
      <c r="A42" s="174"/>
      <c r="B42" s="2" t="s">
        <v>37</v>
      </c>
      <c r="C42" s="3" t="s">
        <v>154</v>
      </c>
      <c r="D42" s="2" t="s">
        <v>32</v>
      </c>
      <c r="E42" s="2" t="s">
        <v>14</v>
      </c>
      <c r="F42" s="19">
        <v>99170577.230000004</v>
      </c>
      <c r="G42" s="19">
        <f>+F42*$L$7</f>
        <v>749510099.3713901</v>
      </c>
      <c r="H42" s="19">
        <v>49585288.630000003</v>
      </c>
      <c r="I42" s="19">
        <f>+H42*$M$7</f>
        <v>367260630.10494637</v>
      </c>
      <c r="J42" s="21"/>
      <c r="K42" s="80"/>
      <c r="L42" s="80"/>
      <c r="M42" s="37"/>
      <c r="N42" s="63"/>
      <c r="O42" s="64"/>
      <c r="P42" s="64"/>
      <c r="Q42" s="65"/>
      <c r="R42" s="21"/>
      <c r="S42" s="63"/>
      <c r="T42" s="64"/>
      <c r="U42" s="64"/>
      <c r="V42" s="63"/>
      <c r="W42" s="64"/>
      <c r="X42" s="64"/>
      <c r="Y42" s="65"/>
      <c r="Z42" s="21"/>
      <c r="AA42" s="63"/>
      <c r="AB42" s="64"/>
      <c r="AC42" s="64"/>
      <c r="AD42" s="63"/>
      <c r="AE42" s="64"/>
      <c r="AF42" s="64"/>
      <c r="AG42" s="65"/>
      <c r="AH42" s="21"/>
      <c r="AI42" s="63"/>
      <c r="AJ42" s="64"/>
      <c r="AK42" s="64"/>
      <c r="AL42" s="63"/>
      <c r="AM42" s="64"/>
      <c r="AN42" s="64"/>
      <c r="AO42" s="65"/>
      <c r="AP42" s="21"/>
      <c r="AQ42" s="63"/>
      <c r="AR42" s="64"/>
      <c r="AS42" s="64"/>
      <c r="AT42" s="63"/>
      <c r="AU42" s="64"/>
      <c r="AV42" s="64"/>
      <c r="AW42" s="65"/>
      <c r="AX42" s="21"/>
      <c r="AY42" s="63"/>
      <c r="AZ42" s="64"/>
      <c r="BA42" s="64"/>
      <c r="BB42" s="63"/>
      <c r="BC42" s="64"/>
      <c r="BD42" s="64"/>
      <c r="BE42" s="65"/>
      <c r="BF42" s="21"/>
      <c r="BG42" s="63"/>
      <c r="BH42" s="64"/>
      <c r="BI42" s="64"/>
      <c r="BJ42" s="63"/>
      <c r="BK42" s="64"/>
      <c r="BL42" s="64"/>
      <c r="BM42" s="65"/>
      <c r="BN42" s="21"/>
      <c r="BO42" s="63"/>
      <c r="BP42" s="64"/>
      <c r="BQ42" s="64"/>
      <c r="BR42" s="63"/>
      <c r="BS42" s="64"/>
      <c r="BT42" s="64"/>
      <c r="BU42" s="65"/>
      <c r="BV42" s="21"/>
      <c r="BW42" s="63"/>
      <c r="BX42" s="64"/>
      <c r="BY42" s="64"/>
      <c r="BZ42" s="63"/>
      <c r="CA42" s="64"/>
      <c r="CB42" s="64"/>
      <c r="CC42" s="65"/>
      <c r="CD42" s="21"/>
      <c r="CE42" s="63"/>
      <c r="CF42" s="64"/>
      <c r="CG42" s="64"/>
      <c r="CH42" s="63"/>
      <c r="CI42" s="64"/>
      <c r="CJ42" s="64"/>
      <c r="CK42" s="65"/>
      <c r="CL42" s="21"/>
      <c r="CM42" s="63"/>
      <c r="CN42" s="64"/>
      <c r="CO42" s="64"/>
      <c r="CP42" s="63"/>
      <c r="CQ42" s="64"/>
      <c r="CR42" s="64"/>
      <c r="CS42" s="65"/>
      <c r="CT42" s="21"/>
      <c r="CU42" s="63"/>
      <c r="CV42" s="64"/>
      <c r="CW42" s="64"/>
      <c r="CX42" s="63"/>
      <c r="CY42" s="64"/>
      <c r="CZ42" s="64"/>
      <c r="DA42" s="65"/>
      <c r="DB42" s="21"/>
      <c r="DC42" s="63"/>
      <c r="DD42" s="64"/>
      <c r="DE42" s="64"/>
      <c r="DF42" s="63"/>
      <c r="DG42" s="64"/>
      <c r="DH42" s="64"/>
      <c r="DI42" s="65"/>
      <c r="DJ42" s="21"/>
      <c r="DK42" s="63"/>
      <c r="DL42" s="64"/>
      <c r="DM42" s="64"/>
      <c r="DN42" s="63"/>
      <c r="DO42" s="64"/>
      <c r="DP42" s="64"/>
      <c r="DQ42" s="65"/>
      <c r="DR42" s="21"/>
      <c r="DS42" s="63"/>
      <c r="DT42" s="64"/>
      <c r="DU42" s="64"/>
      <c r="DV42" s="63"/>
      <c r="DW42" s="64"/>
      <c r="DX42" s="64"/>
      <c r="DY42" s="65"/>
      <c r="DZ42" s="21"/>
      <c r="EA42" s="63"/>
      <c r="EB42" s="64"/>
      <c r="EC42" s="64"/>
      <c r="ED42" s="63"/>
      <c r="EE42" s="64"/>
      <c r="EF42" s="64"/>
      <c r="EG42" s="65"/>
      <c r="EH42" s="21"/>
      <c r="EI42" s="63"/>
      <c r="EJ42" s="64"/>
      <c r="EK42" s="64"/>
      <c r="EL42" s="63"/>
      <c r="EM42" s="64"/>
      <c r="EN42" s="64"/>
      <c r="EO42" s="65"/>
      <c r="EP42" s="21"/>
      <c r="EQ42" s="63"/>
      <c r="ER42" s="64"/>
      <c r="ES42" s="64"/>
      <c r="ET42" s="63"/>
      <c r="EU42" s="64"/>
      <c r="EV42" s="64"/>
      <c r="EW42" s="65"/>
      <c r="EX42" s="21"/>
      <c r="EY42" s="63"/>
      <c r="EZ42" s="64"/>
      <c r="FA42" s="64"/>
      <c r="FB42" s="63"/>
      <c r="FC42" s="64"/>
      <c r="FD42" s="64"/>
      <c r="FE42" s="65"/>
      <c r="FF42" s="21"/>
      <c r="FG42" s="63"/>
      <c r="FH42" s="64"/>
      <c r="FI42" s="64"/>
      <c r="FJ42" s="63"/>
      <c r="FK42" s="64"/>
      <c r="FL42" s="64"/>
      <c r="FM42" s="65"/>
      <c r="FN42" s="21"/>
      <c r="FO42" s="63"/>
      <c r="FP42" s="64"/>
      <c r="FQ42" s="64"/>
      <c r="FR42" s="63"/>
      <c r="FS42" s="64"/>
      <c r="FT42" s="64"/>
      <c r="FU42" s="65"/>
      <c r="FV42" s="21"/>
      <c r="FW42" s="63"/>
      <c r="FX42" s="64"/>
      <c r="FY42" s="64"/>
      <c r="FZ42" s="63"/>
      <c r="GA42" s="64"/>
      <c r="GB42" s="64"/>
      <c r="GC42" s="65"/>
      <c r="GD42" s="21"/>
      <c r="GE42" s="63"/>
      <c r="GF42" s="64"/>
      <c r="GG42" s="64"/>
      <c r="GH42" s="63"/>
      <c r="GI42" s="64"/>
      <c r="GJ42" s="64"/>
      <c r="GK42" s="65"/>
      <c r="GL42" s="21"/>
      <c r="GM42" s="63"/>
      <c r="GN42" s="64"/>
      <c r="GO42" s="64"/>
      <c r="GP42" s="63"/>
      <c r="GQ42" s="64"/>
      <c r="GR42" s="64"/>
      <c r="GS42" s="65"/>
      <c r="GT42" s="21"/>
      <c r="GU42" s="63"/>
      <c r="GV42" s="64"/>
      <c r="GW42" s="64"/>
      <c r="GX42" s="63"/>
      <c r="GY42" s="64"/>
      <c r="GZ42" s="64"/>
      <c r="HA42" s="65"/>
      <c r="HB42" s="21"/>
      <c r="HC42" s="63"/>
      <c r="HD42" s="64"/>
      <c r="HE42" s="64"/>
      <c r="HF42" s="63"/>
      <c r="HG42" s="64"/>
      <c r="HH42" s="64"/>
      <c r="HI42" s="65"/>
      <c r="HJ42" s="21"/>
      <c r="HK42" s="63"/>
      <c r="HL42" s="64"/>
      <c r="HM42" s="64"/>
      <c r="HN42" s="63"/>
      <c r="HO42" s="64"/>
      <c r="HP42" s="64"/>
      <c r="HQ42" s="65"/>
      <c r="HR42" s="21"/>
      <c r="HS42" s="63"/>
      <c r="HT42" s="64"/>
      <c r="HU42" s="64"/>
      <c r="HV42" s="63"/>
      <c r="HW42" s="64"/>
      <c r="HX42" s="64"/>
      <c r="HY42" s="65"/>
      <c r="HZ42" s="21"/>
      <c r="IA42" s="63"/>
      <c r="IB42" s="64"/>
      <c r="IC42" s="64"/>
      <c r="ID42" s="63"/>
      <c r="IE42" s="64"/>
      <c r="IF42" s="64"/>
      <c r="IG42" s="65"/>
      <c r="IH42" s="21"/>
      <c r="II42" s="63"/>
      <c r="IJ42" s="64"/>
      <c r="IK42" s="64"/>
      <c r="IL42" s="63"/>
      <c r="IM42" s="64"/>
      <c r="IN42" s="64"/>
      <c r="IO42" s="65"/>
      <c r="IP42" s="21"/>
      <c r="IQ42" s="63"/>
      <c r="IR42" s="64"/>
      <c r="IS42" s="64"/>
      <c r="IT42" s="63"/>
      <c r="IU42" s="64"/>
    </row>
    <row r="43" spans="1:255" s="20" customFormat="1" ht="12.95" customHeight="1" x14ac:dyDescent="0.2">
      <c r="A43" s="174"/>
      <c r="B43" s="2" t="s">
        <v>38</v>
      </c>
      <c r="C43" s="3" t="s">
        <v>155</v>
      </c>
      <c r="D43" s="2" t="s">
        <v>32</v>
      </c>
      <c r="E43" s="2" t="s">
        <v>15</v>
      </c>
      <c r="F43" s="19">
        <v>176500000</v>
      </c>
      <c r="G43" s="19">
        <f>F43</f>
        <v>176500000</v>
      </c>
      <c r="H43" s="19">
        <v>88250000</v>
      </c>
      <c r="I43" s="19">
        <f>H43</f>
        <v>88250000</v>
      </c>
      <c r="J43" s="21"/>
      <c r="K43" s="80"/>
      <c r="L43" s="80"/>
      <c r="M43" s="37"/>
      <c r="N43" s="63"/>
      <c r="O43" s="64"/>
      <c r="P43" s="64"/>
      <c r="Q43" s="65"/>
      <c r="R43" s="21"/>
      <c r="S43" s="63"/>
      <c r="T43" s="64"/>
      <c r="U43" s="64"/>
      <c r="V43" s="63"/>
      <c r="W43" s="64"/>
      <c r="X43" s="64"/>
      <c r="Y43" s="65"/>
      <c r="Z43" s="21"/>
      <c r="AA43" s="63"/>
      <c r="AB43" s="64"/>
      <c r="AC43" s="64"/>
      <c r="AD43" s="63"/>
      <c r="AE43" s="64"/>
      <c r="AF43" s="64"/>
      <c r="AG43" s="65"/>
      <c r="AH43" s="21"/>
      <c r="AI43" s="63"/>
      <c r="AJ43" s="64"/>
      <c r="AK43" s="64"/>
      <c r="AL43" s="63"/>
      <c r="AM43" s="64"/>
      <c r="AN43" s="64"/>
      <c r="AO43" s="65"/>
      <c r="AP43" s="21"/>
      <c r="AQ43" s="63"/>
      <c r="AR43" s="64"/>
      <c r="AS43" s="64"/>
      <c r="AT43" s="63"/>
      <c r="AU43" s="64"/>
      <c r="AV43" s="64"/>
      <c r="AW43" s="65"/>
      <c r="AX43" s="21"/>
      <c r="AY43" s="63"/>
      <c r="AZ43" s="64"/>
      <c r="BA43" s="64"/>
      <c r="BB43" s="63"/>
      <c r="BC43" s="64"/>
      <c r="BD43" s="64"/>
      <c r="BE43" s="65"/>
      <c r="BF43" s="21"/>
      <c r="BG43" s="63"/>
      <c r="BH43" s="64"/>
      <c r="BI43" s="64"/>
      <c r="BJ43" s="63"/>
      <c r="BK43" s="64"/>
      <c r="BL43" s="64"/>
      <c r="BM43" s="65"/>
      <c r="BN43" s="21"/>
      <c r="BO43" s="63"/>
      <c r="BP43" s="64"/>
      <c r="BQ43" s="64"/>
      <c r="BR43" s="63"/>
      <c r="BS43" s="64"/>
      <c r="BT43" s="64"/>
      <c r="BU43" s="65"/>
      <c r="BV43" s="21"/>
      <c r="BW43" s="63"/>
      <c r="BX43" s="64"/>
      <c r="BY43" s="64"/>
      <c r="BZ43" s="63"/>
      <c r="CA43" s="64"/>
      <c r="CB43" s="64"/>
      <c r="CC43" s="65"/>
      <c r="CD43" s="21"/>
      <c r="CE43" s="63"/>
      <c r="CF43" s="64"/>
      <c r="CG43" s="64"/>
      <c r="CH43" s="63"/>
      <c r="CI43" s="64"/>
      <c r="CJ43" s="64"/>
      <c r="CK43" s="65"/>
      <c r="CL43" s="21"/>
      <c r="CM43" s="63"/>
      <c r="CN43" s="64"/>
      <c r="CO43" s="64"/>
      <c r="CP43" s="63"/>
      <c r="CQ43" s="64"/>
      <c r="CR43" s="64"/>
      <c r="CS43" s="65"/>
      <c r="CT43" s="21"/>
      <c r="CU43" s="63"/>
      <c r="CV43" s="64"/>
      <c r="CW43" s="64"/>
      <c r="CX43" s="63"/>
      <c r="CY43" s="64"/>
      <c r="CZ43" s="64"/>
      <c r="DA43" s="65"/>
      <c r="DB43" s="21"/>
      <c r="DC43" s="63"/>
      <c r="DD43" s="64"/>
      <c r="DE43" s="64"/>
      <c r="DF43" s="63"/>
      <c r="DG43" s="64"/>
      <c r="DH43" s="64"/>
      <c r="DI43" s="65"/>
      <c r="DJ43" s="21"/>
      <c r="DK43" s="63"/>
      <c r="DL43" s="64"/>
      <c r="DM43" s="64"/>
      <c r="DN43" s="63"/>
      <c r="DO43" s="64"/>
      <c r="DP43" s="64"/>
      <c r="DQ43" s="65"/>
      <c r="DR43" s="21"/>
      <c r="DS43" s="63"/>
      <c r="DT43" s="64"/>
      <c r="DU43" s="64"/>
      <c r="DV43" s="63"/>
      <c r="DW43" s="64"/>
      <c r="DX43" s="64"/>
      <c r="DY43" s="65"/>
      <c r="DZ43" s="21"/>
      <c r="EA43" s="63"/>
      <c r="EB43" s="64"/>
      <c r="EC43" s="64"/>
      <c r="ED43" s="63"/>
      <c r="EE43" s="64"/>
      <c r="EF43" s="64"/>
      <c r="EG43" s="65"/>
      <c r="EH43" s="21"/>
      <c r="EI43" s="63"/>
      <c r="EJ43" s="64"/>
      <c r="EK43" s="64"/>
      <c r="EL43" s="63"/>
      <c r="EM43" s="64"/>
      <c r="EN43" s="64"/>
      <c r="EO43" s="65"/>
      <c r="EP43" s="21"/>
      <c r="EQ43" s="63"/>
      <c r="ER43" s="64"/>
      <c r="ES43" s="64"/>
      <c r="ET43" s="63"/>
      <c r="EU43" s="64"/>
      <c r="EV43" s="64"/>
      <c r="EW43" s="65"/>
      <c r="EX43" s="21"/>
      <c r="EY43" s="63"/>
      <c r="EZ43" s="64"/>
      <c r="FA43" s="64"/>
      <c r="FB43" s="63"/>
      <c r="FC43" s="64"/>
      <c r="FD43" s="64"/>
      <c r="FE43" s="65"/>
      <c r="FF43" s="21"/>
      <c r="FG43" s="63"/>
      <c r="FH43" s="64"/>
      <c r="FI43" s="64"/>
      <c r="FJ43" s="63"/>
      <c r="FK43" s="64"/>
      <c r="FL43" s="64"/>
      <c r="FM43" s="65"/>
      <c r="FN43" s="21"/>
      <c r="FO43" s="63"/>
      <c r="FP43" s="64"/>
      <c r="FQ43" s="64"/>
      <c r="FR43" s="63"/>
      <c r="FS43" s="64"/>
      <c r="FT43" s="64"/>
      <c r="FU43" s="65"/>
      <c r="FV43" s="21"/>
      <c r="FW43" s="63"/>
      <c r="FX43" s="64"/>
      <c r="FY43" s="64"/>
      <c r="FZ43" s="63"/>
      <c r="GA43" s="64"/>
      <c r="GB43" s="64"/>
      <c r="GC43" s="65"/>
      <c r="GD43" s="21"/>
      <c r="GE43" s="63"/>
      <c r="GF43" s="64"/>
      <c r="GG43" s="64"/>
      <c r="GH43" s="63"/>
      <c r="GI43" s="64"/>
      <c r="GJ43" s="64"/>
      <c r="GK43" s="65"/>
      <c r="GL43" s="21"/>
      <c r="GM43" s="63"/>
      <c r="GN43" s="64"/>
      <c r="GO43" s="64"/>
      <c r="GP43" s="63"/>
      <c r="GQ43" s="64"/>
      <c r="GR43" s="64"/>
      <c r="GS43" s="65"/>
      <c r="GT43" s="21"/>
      <c r="GU43" s="63"/>
      <c r="GV43" s="64"/>
      <c r="GW43" s="64"/>
      <c r="GX43" s="63"/>
      <c r="GY43" s="64"/>
      <c r="GZ43" s="64"/>
      <c r="HA43" s="65"/>
      <c r="HB43" s="21"/>
      <c r="HC43" s="63"/>
      <c r="HD43" s="64"/>
      <c r="HE43" s="64"/>
      <c r="HF43" s="63"/>
      <c r="HG43" s="64"/>
      <c r="HH43" s="64"/>
      <c r="HI43" s="65"/>
      <c r="HJ43" s="21"/>
      <c r="HK43" s="63"/>
      <c r="HL43" s="64"/>
      <c r="HM43" s="64"/>
      <c r="HN43" s="63"/>
      <c r="HO43" s="64"/>
      <c r="HP43" s="64"/>
      <c r="HQ43" s="65"/>
      <c r="HR43" s="21"/>
      <c r="HS43" s="63"/>
      <c r="HT43" s="64"/>
      <c r="HU43" s="64"/>
      <c r="HV43" s="63"/>
      <c r="HW43" s="64"/>
      <c r="HX43" s="64"/>
      <c r="HY43" s="65"/>
      <c r="HZ43" s="21"/>
      <c r="IA43" s="63"/>
      <c r="IB43" s="64"/>
      <c r="IC43" s="64"/>
      <c r="ID43" s="63"/>
      <c r="IE43" s="64"/>
      <c r="IF43" s="64"/>
      <c r="IG43" s="65"/>
      <c r="IH43" s="21"/>
      <c r="II43" s="63"/>
      <c r="IJ43" s="64"/>
      <c r="IK43" s="64"/>
      <c r="IL43" s="63"/>
      <c r="IM43" s="64"/>
      <c r="IN43" s="64"/>
      <c r="IO43" s="65"/>
      <c r="IP43" s="21"/>
      <c r="IQ43" s="63"/>
      <c r="IR43" s="64"/>
      <c r="IS43" s="64"/>
      <c r="IT43" s="63"/>
      <c r="IU43" s="64"/>
    </row>
    <row r="44" spans="1:255" s="20" customFormat="1" ht="12.95" customHeight="1" x14ac:dyDescent="0.2">
      <c r="A44" s="171"/>
      <c r="B44" s="2" t="s">
        <v>39</v>
      </c>
      <c r="C44" s="3" t="s">
        <v>129</v>
      </c>
      <c r="D44" s="2" t="s">
        <v>75</v>
      </c>
      <c r="E44" s="5" t="s">
        <v>15</v>
      </c>
      <c r="F44" s="19">
        <v>96000000</v>
      </c>
      <c r="G44" s="19">
        <f>F44</f>
        <v>96000000</v>
      </c>
      <c r="H44" s="19">
        <v>64000000</v>
      </c>
      <c r="I44" s="19">
        <f>H44</f>
        <v>64000000</v>
      </c>
      <c r="J44" s="21"/>
      <c r="K44" s="82"/>
      <c r="L44" s="84"/>
      <c r="M44" s="64"/>
      <c r="N44" s="63"/>
      <c r="O44" s="64"/>
      <c r="P44" s="64"/>
      <c r="Q44" s="65"/>
      <c r="R44" s="21"/>
      <c r="S44" s="63"/>
      <c r="T44" s="64"/>
      <c r="U44" s="64"/>
      <c r="V44" s="63"/>
      <c r="W44" s="64"/>
      <c r="X44" s="64"/>
      <c r="Y44" s="65"/>
      <c r="Z44" s="21"/>
      <c r="AA44" s="63"/>
      <c r="AB44" s="64"/>
      <c r="AC44" s="64"/>
      <c r="AD44" s="63"/>
      <c r="AE44" s="64"/>
      <c r="AF44" s="64"/>
      <c r="AG44" s="65"/>
      <c r="AH44" s="21"/>
      <c r="AI44" s="63"/>
      <c r="AJ44" s="64"/>
      <c r="AK44" s="64"/>
      <c r="AL44" s="63"/>
      <c r="AM44" s="64"/>
      <c r="AN44" s="64"/>
      <c r="AO44" s="65"/>
      <c r="AP44" s="21"/>
      <c r="AQ44" s="63"/>
      <c r="AR44" s="64"/>
      <c r="AS44" s="64"/>
      <c r="AT44" s="63"/>
      <c r="AU44" s="64"/>
      <c r="AV44" s="64"/>
      <c r="AW44" s="65"/>
      <c r="AX44" s="21"/>
      <c r="AY44" s="63"/>
      <c r="AZ44" s="64"/>
      <c r="BA44" s="64"/>
      <c r="BB44" s="63"/>
      <c r="BC44" s="64"/>
      <c r="BD44" s="64"/>
      <c r="BE44" s="65"/>
      <c r="BF44" s="21"/>
      <c r="BG44" s="63"/>
      <c r="BH44" s="64"/>
      <c r="BI44" s="64"/>
      <c r="BJ44" s="63"/>
      <c r="BK44" s="64"/>
      <c r="BL44" s="64"/>
      <c r="BM44" s="65"/>
      <c r="BN44" s="21"/>
      <c r="BO44" s="63"/>
      <c r="BP44" s="64"/>
      <c r="BQ44" s="64"/>
      <c r="BR44" s="63"/>
      <c r="BS44" s="64"/>
      <c r="BT44" s="64"/>
      <c r="BU44" s="65"/>
      <c r="BV44" s="21"/>
      <c r="BW44" s="63"/>
      <c r="BX44" s="64"/>
      <c r="BY44" s="64"/>
      <c r="BZ44" s="63"/>
      <c r="CA44" s="64"/>
      <c r="CB44" s="64"/>
      <c r="CC44" s="65"/>
      <c r="CD44" s="21"/>
      <c r="CE44" s="63"/>
      <c r="CF44" s="64"/>
      <c r="CG44" s="64"/>
      <c r="CH44" s="63"/>
      <c r="CI44" s="64"/>
      <c r="CJ44" s="64"/>
      <c r="CK44" s="65"/>
      <c r="CL44" s="21"/>
      <c r="CM44" s="63"/>
      <c r="CN44" s="64"/>
      <c r="CO44" s="64"/>
      <c r="CP44" s="63"/>
      <c r="CQ44" s="64"/>
      <c r="CR44" s="64"/>
      <c r="CS44" s="65"/>
      <c r="CT44" s="21"/>
      <c r="CU44" s="63"/>
      <c r="CV44" s="64"/>
      <c r="CW44" s="64"/>
      <c r="CX44" s="63"/>
      <c r="CY44" s="64"/>
      <c r="CZ44" s="64"/>
      <c r="DA44" s="65"/>
      <c r="DB44" s="21"/>
      <c r="DC44" s="63"/>
      <c r="DD44" s="64"/>
      <c r="DE44" s="64"/>
      <c r="DF44" s="63"/>
      <c r="DG44" s="64"/>
      <c r="DH44" s="64"/>
      <c r="DI44" s="65"/>
      <c r="DJ44" s="21"/>
      <c r="DK44" s="63"/>
      <c r="DL44" s="64"/>
      <c r="DM44" s="64"/>
      <c r="DN44" s="63"/>
      <c r="DO44" s="64"/>
      <c r="DP44" s="64"/>
      <c r="DQ44" s="65"/>
      <c r="DR44" s="21"/>
      <c r="DS44" s="63"/>
      <c r="DT44" s="64"/>
      <c r="DU44" s="64"/>
      <c r="DV44" s="63"/>
      <c r="DW44" s="64"/>
      <c r="DX44" s="64"/>
      <c r="DY44" s="65"/>
      <c r="DZ44" s="21"/>
      <c r="EA44" s="63"/>
      <c r="EB44" s="64"/>
      <c r="EC44" s="64"/>
      <c r="ED44" s="63"/>
      <c r="EE44" s="64"/>
      <c r="EF44" s="64"/>
      <c r="EG44" s="65"/>
      <c r="EH44" s="21"/>
      <c r="EI44" s="63"/>
      <c r="EJ44" s="64"/>
      <c r="EK44" s="64"/>
      <c r="EL44" s="63"/>
      <c r="EM44" s="64"/>
      <c r="EN44" s="64"/>
      <c r="EO44" s="65"/>
      <c r="EP44" s="21"/>
      <c r="EQ44" s="63"/>
      <c r="ER44" s="64"/>
      <c r="ES44" s="64"/>
      <c r="ET44" s="63"/>
      <c r="EU44" s="64"/>
      <c r="EV44" s="64"/>
      <c r="EW44" s="65"/>
      <c r="EX44" s="21"/>
      <c r="EY44" s="63"/>
      <c r="EZ44" s="64"/>
      <c r="FA44" s="64"/>
      <c r="FB44" s="63"/>
      <c r="FC44" s="64"/>
      <c r="FD44" s="64"/>
      <c r="FE44" s="65"/>
      <c r="FF44" s="21"/>
      <c r="FG44" s="63"/>
      <c r="FH44" s="64"/>
      <c r="FI44" s="64"/>
      <c r="FJ44" s="63"/>
      <c r="FK44" s="64"/>
      <c r="FL44" s="64"/>
      <c r="FM44" s="65"/>
      <c r="FN44" s="21"/>
      <c r="FO44" s="63"/>
      <c r="FP44" s="64"/>
      <c r="FQ44" s="64"/>
      <c r="FR44" s="63"/>
      <c r="FS44" s="64"/>
      <c r="FT44" s="64"/>
      <c r="FU44" s="65"/>
      <c r="FV44" s="21"/>
      <c r="FW44" s="63"/>
      <c r="FX44" s="64"/>
      <c r="FY44" s="64"/>
      <c r="FZ44" s="63"/>
      <c r="GA44" s="64"/>
      <c r="GB44" s="64"/>
      <c r="GC44" s="65"/>
      <c r="GD44" s="21"/>
      <c r="GE44" s="63"/>
      <c r="GF44" s="64"/>
      <c r="GG44" s="64"/>
      <c r="GH44" s="63"/>
      <c r="GI44" s="64"/>
      <c r="GJ44" s="64"/>
      <c r="GK44" s="65"/>
      <c r="GL44" s="21"/>
      <c r="GM44" s="63"/>
      <c r="GN44" s="64"/>
      <c r="GO44" s="64"/>
      <c r="GP44" s="63"/>
      <c r="GQ44" s="64"/>
      <c r="GR44" s="64"/>
      <c r="GS44" s="65"/>
      <c r="GT44" s="21"/>
      <c r="GU44" s="63"/>
      <c r="GV44" s="64"/>
      <c r="GW44" s="64"/>
      <c r="GX44" s="63"/>
      <c r="GY44" s="64"/>
      <c r="GZ44" s="64"/>
      <c r="HA44" s="65"/>
      <c r="HB44" s="21"/>
      <c r="HC44" s="63"/>
      <c r="HD44" s="64"/>
      <c r="HE44" s="64"/>
      <c r="HF44" s="63"/>
      <c r="HG44" s="64"/>
      <c r="HH44" s="64"/>
      <c r="HI44" s="65"/>
      <c r="HJ44" s="21"/>
      <c r="HK44" s="63"/>
      <c r="HL44" s="64"/>
      <c r="HM44" s="64"/>
      <c r="HN44" s="63"/>
      <c r="HO44" s="64"/>
      <c r="HP44" s="64"/>
      <c r="HQ44" s="65"/>
      <c r="HR44" s="21"/>
      <c r="HS44" s="63"/>
      <c r="HT44" s="64"/>
      <c r="HU44" s="64"/>
      <c r="HV44" s="63"/>
      <c r="HW44" s="64"/>
      <c r="HX44" s="64"/>
      <c r="HY44" s="65"/>
      <c r="HZ44" s="21"/>
      <c r="IA44" s="63"/>
      <c r="IB44" s="64"/>
      <c r="IC44" s="64"/>
      <c r="ID44" s="63"/>
      <c r="IE44" s="64"/>
      <c r="IF44" s="64"/>
      <c r="IG44" s="65"/>
      <c r="IH44" s="21"/>
      <c r="II44" s="63"/>
      <c r="IJ44" s="64"/>
      <c r="IK44" s="64"/>
      <c r="IL44" s="63"/>
      <c r="IM44" s="64"/>
      <c r="IN44" s="64"/>
      <c r="IO44" s="65"/>
      <c r="IP44" s="21"/>
      <c r="IQ44" s="63"/>
      <c r="IR44" s="64"/>
      <c r="IS44" s="64"/>
      <c r="IT44" s="63"/>
      <c r="IU44" s="64"/>
    </row>
    <row r="45" spans="1:255" s="20" customFormat="1" ht="12.95" customHeight="1" x14ac:dyDescent="0.2">
      <c r="A45" s="174"/>
      <c r="B45" s="2" t="s">
        <v>40</v>
      </c>
      <c r="C45" s="7" t="s">
        <v>130</v>
      </c>
      <c r="D45" s="2" t="s">
        <v>75</v>
      </c>
      <c r="E45" s="5" t="s">
        <v>14</v>
      </c>
      <c r="F45" s="31">
        <v>20000000</v>
      </c>
      <c r="G45" s="19">
        <f t="shared" ref="G45:G56" si="0">+F45*$L$7</f>
        <v>151155740</v>
      </c>
      <c r="H45" s="31">
        <v>15000000</v>
      </c>
      <c r="I45" s="19">
        <f>+H45*$M$7</f>
        <v>111099675</v>
      </c>
      <c r="J45" s="21"/>
      <c r="K45" s="82"/>
      <c r="L45" s="84"/>
      <c r="M45" s="64"/>
      <c r="N45" s="63"/>
      <c r="O45" s="64"/>
      <c r="P45" s="64"/>
      <c r="Q45" s="65"/>
      <c r="R45" s="21"/>
      <c r="S45" s="63"/>
      <c r="T45" s="64"/>
      <c r="U45" s="64"/>
      <c r="V45" s="63"/>
      <c r="W45" s="64"/>
      <c r="X45" s="64"/>
      <c r="Y45" s="65"/>
      <c r="Z45" s="21"/>
      <c r="AA45" s="63"/>
      <c r="AB45" s="64"/>
      <c r="AC45" s="64"/>
      <c r="AD45" s="63"/>
      <c r="AE45" s="64"/>
      <c r="AF45" s="64"/>
      <c r="AG45" s="65"/>
      <c r="AH45" s="21"/>
      <c r="AI45" s="63"/>
      <c r="AJ45" s="64"/>
      <c r="AK45" s="64"/>
      <c r="AL45" s="63"/>
      <c r="AM45" s="64"/>
      <c r="AN45" s="64"/>
      <c r="AO45" s="65"/>
      <c r="AP45" s="21"/>
      <c r="AQ45" s="63"/>
      <c r="AR45" s="64"/>
      <c r="AS45" s="64"/>
      <c r="AT45" s="63"/>
      <c r="AU45" s="64"/>
      <c r="AV45" s="64"/>
      <c r="AW45" s="65"/>
      <c r="AX45" s="21"/>
      <c r="AY45" s="63"/>
      <c r="AZ45" s="64"/>
      <c r="BA45" s="64"/>
      <c r="BB45" s="63"/>
      <c r="BC45" s="64"/>
      <c r="BD45" s="64"/>
      <c r="BE45" s="65"/>
      <c r="BF45" s="21"/>
      <c r="BG45" s="63"/>
      <c r="BH45" s="64"/>
      <c r="BI45" s="64"/>
      <c r="BJ45" s="63"/>
      <c r="BK45" s="64"/>
      <c r="BL45" s="64"/>
      <c r="BM45" s="65"/>
      <c r="BN45" s="21"/>
      <c r="BO45" s="63"/>
      <c r="BP45" s="64"/>
      <c r="BQ45" s="64"/>
      <c r="BR45" s="63"/>
      <c r="BS45" s="64"/>
      <c r="BT45" s="64"/>
      <c r="BU45" s="65"/>
      <c r="BV45" s="21"/>
      <c r="BW45" s="63"/>
      <c r="BX45" s="64"/>
      <c r="BY45" s="64"/>
      <c r="BZ45" s="63"/>
      <c r="CA45" s="64"/>
      <c r="CB45" s="64"/>
      <c r="CC45" s="65"/>
      <c r="CD45" s="21"/>
      <c r="CE45" s="63"/>
      <c r="CF45" s="64"/>
      <c r="CG45" s="64"/>
      <c r="CH45" s="63"/>
      <c r="CI45" s="64"/>
      <c r="CJ45" s="64"/>
      <c r="CK45" s="65"/>
      <c r="CL45" s="21"/>
      <c r="CM45" s="63"/>
      <c r="CN45" s="64"/>
      <c r="CO45" s="64"/>
      <c r="CP45" s="63"/>
      <c r="CQ45" s="64"/>
      <c r="CR45" s="64"/>
      <c r="CS45" s="65"/>
      <c r="CT45" s="21"/>
      <c r="CU45" s="63"/>
      <c r="CV45" s="64"/>
      <c r="CW45" s="64"/>
      <c r="CX45" s="63"/>
      <c r="CY45" s="64"/>
      <c r="CZ45" s="64"/>
      <c r="DA45" s="65"/>
      <c r="DB45" s="21"/>
      <c r="DC45" s="63"/>
      <c r="DD45" s="64"/>
      <c r="DE45" s="64"/>
      <c r="DF45" s="63"/>
      <c r="DG45" s="64"/>
      <c r="DH45" s="64"/>
      <c r="DI45" s="65"/>
      <c r="DJ45" s="21"/>
      <c r="DK45" s="63"/>
      <c r="DL45" s="64"/>
      <c r="DM45" s="64"/>
      <c r="DN45" s="63"/>
      <c r="DO45" s="64"/>
      <c r="DP45" s="64"/>
      <c r="DQ45" s="65"/>
      <c r="DR45" s="21"/>
      <c r="DS45" s="63"/>
      <c r="DT45" s="64"/>
      <c r="DU45" s="64"/>
      <c r="DV45" s="63"/>
      <c r="DW45" s="64"/>
      <c r="DX45" s="64"/>
      <c r="DY45" s="65"/>
      <c r="DZ45" s="21"/>
      <c r="EA45" s="63"/>
      <c r="EB45" s="64"/>
      <c r="EC45" s="64"/>
      <c r="ED45" s="63"/>
      <c r="EE45" s="64"/>
      <c r="EF45" s="64"/>
      <c r="EG45" s="65"/>
      <c r="EH45" s="21"/>
      <c r="EI45" s="63"/>
      <c r="EJ45" s="64"/>
      <c r="EK45" s="64"/>
      <c r="EL45" s="63"/>
      <c r="EM45" s="64"/>
      <c r="EN45" s="64"/>
      <c r="EO45" s="65"/>
      <c r="EP45" s="21"/>
      <c r="EQ45" s="63"/>
      <c r="ER45" s="64"/>
      <c r="ES45" s="64"/>
      <c r="ET45" s="63"/>
      <c r="EU45" s="64"/>
      <c r="EV45" s="64"/>
      <c r="EW45" s="65"/>
      <c r="EX45" s="21"/>
      <c r="EY45" s="63"/>
      <c r="EZ45" s="64"/>
      <c r="FA45" s="64"/>
      <c r="FB45" s="63"/>
      <c r="FC45" s="64"/>
      <c r="FD45" s="64"/>
      <c r="FE45" s="65"/>
      <c r="FF45" s="21"/>
      <c r="FG45" s="63"/>
      <c r="FH45" s="64"/>
      <c r="FI45" s="64"/>
      <c r="FJ45" s="63"/>
      <c r="FK45" s="64"/>
      <c r="FL45" s="64"/>
      <c r="FM45" s="65"/>
      <c r="FN45" s="21"/>
      <c r="FO45" s="63"/>
      <c r="FP45" s="64"/>
      <c r="FQ45" s="64"/>
      <c r="FR45" s="63"/>
      <c r="FS45" s="64"/>
      <c r="FT45" s="64"/>
      <c r="FU45" s="65"/>
      <c r="FV45" s="21"/>
      <c r="FW45" s="63"/>
      <c r="FX45" s="64"/>
      <c r="FY45" s="64"/>
      <c r="FZ45" s="63"/>
      <c r="GA45" s="64"/>
      <c r="GB45" s="64"/>
      <c r="GC45" s="65"/>
      <c r="GD45" s="21"/>
      <c r="GE45" s="63"/>
      <c r="GF45" s="64"/>
      <c r="GG45" s="64"/>
      <c r="GH45" s="63"/>
      <c r="GI45" s="64"/>
      <c r="GJ45" s="64"/>
      <c r="GK45" s="65"/>
      <c r="GL45" s="21"/>
      <c r="GM45" s="63"/>
      <c r="GN45" s="64"/>
      <c r="GO45" s="64"/>
      <c r="GP45" s="63"/>
      <c r="GQ45" s="64"/>
      <c r="GR45" s="64"/>
      <c r="GS45" s="65"/>
      <c r="GT45" s="21"/>
      <c r="GU45" s="63"/>
      <c r="GV45" s="64"/>
      <c r="GW45" s="64"/>
      <c r="GX45" s="63"/>
      <c r="GY45" s="64"/>
      <c r="GZ45" s="64"/>
      <c r="HA45" s="65"/>
      <c r="HB45" s="21"/>
      <c r="HC45" s="63"/>
      <c r="HD45" s="64"/>
      <c r="HE45" s="64"/>
      <c r="HF45" s="63"/>
      <c r="HG45" s="64"/>
      <c r="HH45" s="64"/>
      <c r="HI45" s="65"/>
      <c r="HJ45" s="21"/>
      <c r="HK45" s="63"/>
      <c r="HL45" s="64"/>
      <c r="HM45" s="64"/>
      <c r="HN45" s="63"/>
      <c r="HO45" s="64"/>
      <c r="HP45" s="64"/>
      <c r="HQ45" s="65"/>
      <c r="HR45" s="21"/>
      <c r="HS45" s="63"/>
      <c r="HT45" s="64"/>
      <c r="HU45" s="64"/>
      <c r="HV45" s="63"/>
      <c r="HW45" s="64"/>
      <c r="HX45" s="64"/>
      <c r="HY45" s="65"/>
      <c r="HZ45" s="21"/>
      <c r="IA45" s="63"/>
      <c r="IB45" s="64"/>
      <c r="IC45" s="64"/>
      <c r="ID45" s="63"/>
      <c r="IE45" s="64"/>
      <c r="IF45" s="64"/>
      <c r="IG45" s="65"/>
      <c r="IH45" s="21"/>
      <c r="II45" s="63"/>
      <c r="IJ45" s="64"/>
      <c r="IK45" s="64"/>
      <c r="IL45" s="63"/>
      <c r="IM45" s="64"/>
      <c r="IN45" s="64"/>
      <c r="IO45" s="65"/>
      <c r="IP45" s="21"/>
      <c r="IQ45" s="63"/>
      <c r="IR45" s="64"/>
      <c r="IS45" s="64"/>
      <c r="IT45" s="63"/>
      <c r="IU45" s="64"/>
    </row>
    <row r="46" spans="1:255" s="20" customFormat="1" ht="12.95" customHeight="1" x14ac:dyDescent="0.2">
      <c r="A46" s="174"/>
      <c r="B46" s="2" t="s">
        <v>41</v>
      </c>
      <c r="C46" s="7" t="s">
        <v>139</v>
      </c>
      <c r="D46" s="2" t="s">
        <v>76</v>
      </c>
      <c r="E46" s="5" t="s">
        <v>14</v>
      </c>
      <c r="F46" s="31">
        <v>19636363.649999999</v>
      </c>
      <c r="G46" s="19">
        <f t="shared" si="0"/>
        <v>148407453.92124254</v>
      </c>
      <c r="H46" s="31">
        <v>17181818.199999999</v>
      </c>
      <c r="I46" s="19">
        <f>+H46*$M$7</f>
        <v>127259627.861939</v>
      </c>
      <c r="J46" s="21"/>
      <c r="K46" s="82"/>
      <c r="L46" s="84"/>
      <c r="M46" s="64"/>
      <c r="N46" s="63"/>
      <c r="O46" s="64"/>
      <c r="P46" s="64"/>
      <c r="Q46" s="65"/>
      <c r="R46" s="21"/>
      <c r="S46" s="63"/>
      <c r="T46" s="64"/>
      <c r="U46" s="64"/>
      <c r="V46" s="63"/>
      <c r="W46" s="64"/>
      <c r="X46" s="64"/>
      <c r="Y46" s="65"/>
      <c r="Z46" s="21"/>
      <c r="AA46" s="63"/>
      <c r="AB46" s="64"/>
      <c r="AC46" s="64"/>
      <c r="AD46" s="63"/>
      <c r="AE46" s="64"/>
      <c r="AF46" s="64"/>
      <c r="AG46" s="65"/>
      <c r="AH46" s="21"/>
      <c r="AI46" s="63"/>
      <c r="AJ46" s="64"/>
      <c r="AK46" s="64"/>
      <c r="AL46" s="63"/>
      <c r="AM46" s="64"/>
      <c r="AN46" s="64"/>
      <c r="AO46" s="65"/>
      <c r="AP46" s="21"/>
      <c r="AQ46" s="63"/>
      <c r="AR46" s="64"/>
      <c r="AS46" s="64"/>
      <c r="AT46" s="63"/>
      <c r="AU46" s="64"/>
      <c r="AV46" s="64"/>
      <c r="AW46" s="65"/>
      <c r="AX46" s="21"/>
      <c r="AY46" s="63"/>
      <c r="AZ46" s="64"/>
      <c r="BA46" s="64"/>
      <c r="BB46" s="63"/>
      <c r="BC46" s="64"/>
      <c r="BD46" s="64"/>
      <c r="BE46" s="65"/>
      <c r="BF46" s="21"/>
      <c r="BG46" s="63"/>
      <c r="BH46" s="64"/>
      <c r="BI46" s="64"/>
      <c r="BJ46" s="63"/>
      <c r="BK46" s="64"/>
      <c r="BL46" s="64"/>
      <c r="BM46" s="65"/>
      <c r="BN46" s="21"/>
      <c r="BO46" s="63"/>
      <c r="BP46" s="64"/>
      <c r="BQ46" s="64"/>
      <c r="BR46" s="63"/>
      <c r="BS46" s="64"/>
      <c r="BT46" s="64"/>
      <c r="BU46" s="65"/>
      <c r="BV46" s="21"/>
      <c r="BW46" s="63"/>
      <c r="BX46" s="64"/>
      <c r="BY46" s="64"/>
      <c r="BZ46" s="63"/>
      <c r="CA46" s="64"/>
      <c r="CB46" s="64"/>
      <c r="CC46" s="65"/>
      <c r="CD46" s="21"/>
      <c r="CE46" s="63"/>
      <c r="CF46" s="64"/>
      <c r="CG46" s="64"/>
      <c r="CH46" s="63"/>
      <c r="CI46" s="64"/>
      <c r="CJ46" s="64"/>
      <c r="CK46" s="65"/>
      <c r="CL46" s="21"/>
      <c r="CM46" s="63"/>
      <c r="CN46" s="64"/>
      <c r="CO46" s="64"/>
      <c r="CP46" s="63"/>
      <c r="CQ46" s="64"/>
      <c r="CR46" s="64"/>
      <c r="CS46" s="65"/>
      <c r="CT46" s="21"/>
      <c r="CU46" s="63"/>
      <c r="CV46" s="64"/>
      <c r="CW46" s="64"/>
      <c r="CX46" s="63"/>
      <c r="CY46" s="64"/>
      <c r="CZ46" s="64"/>
      <c r="DA46" s="65"/>
      <c r="DB46" s="21"/>
      <c r="DC46" s="63"/>
      <c r="DD46" s="64"/>
      <c r="DE46" s="64"/>
      <c r="DF46" s="63"/>
      <c r="DG46" s="64"/>
      <c r="DH46" s="64"/>
      <c r="DI46" s="65"/>
      <c r="DJ46" s="21"/>
      <c r="DK46" s="63"/>
      <c r="DL46" s="64"/>
      <c r="DM46" s="64"/>
      <c r="DN46" s="63"/>
      <c r="DO46" s="64"/>
      <c r="DP46" s="64"/>
      <c r="DQ46" s="65"/>
      <c r="DR46" s="21"/>
      <c r="DS46" s="63"/>
      <c r="DT46" s="64"/>
      <c r="DU46" s="64"/>
      <c r="DV46" s="63"/>
      <c r="DW46" s="64"/>
      <c r="DX46" s="64"/>
      <c r="DY46" s="65"/>
      <c r="DZ46" s="21"/>
      <c r="EA46" s="63"/>
      <c r="EB46" s="64"/>
      <c r="EC46" s="64"/>
      <c r="ED46" s="63"/>
      <c r="EE46" s="64"/>
      <c r="EF46" s="64"/>
      <c r="EG46" s="65"/>
      <c r="EH46" s="21"/>
      <c r="EI46" s="63"/>
      <c r="EJ46" s="64"/>
      <c r="EK46" s="64"/>
      <c r="EL46" s="63"/>
      <c r="EM46" s="64"/>
      <c r="EN46" s="64"/>
      <c r="EO46" s="65"/>
      <c r="EP46" s="21"/>
      <c r="EQ46" s="63"/>
      <c r="ER46" s="64"/>
      <c r="ES46" s="64"/>
      <c r="ET46" s="63"/>
      <c r="EU46" s="64"/>
      <c r="EV46" s="64"/>
      <c r="EW46" s="65"/>
      <c r="EX46" s="21"/>
      <c r="EY46" s="63"/>
      <c r="EZ46" s="64"/>
      <c r="FA46" s="64"/>
      <c r="FB46" s="63"/>
      <c r="FC46" s="64"/>
      <c r="FD46" s="64"/>
      <c r="FE46" s="65"/>
      <c r="FF46" s="21"/>
      <c r="FG46" s="63"/>
      <c r="FH46" s="64"/>
      <c r="FI46" s="64"/>
      <c r="FJ46" s="63"/>
      <c r="FK46" s="64"/>
      <c r="FL46" s="64"/>
      <c r="FM46" s="65"/>
      <c r="FN46" s="21"/>
      <c r="FO46" s="63"/>
      <c r="FP46" s="64"/>
      <c r="FQ46" s="64"/>
      <c r="FR46" s="63"/>
      <c r="FS46" s="64"/>
      <c r="FT46" s="64"/>
      <c r="FU46" s="65"/>
      <c r="FV46" s="21"/>
      <c r="FW46" s="63"/>
      <c r="FX46" s="64"/>
      <c r="FY46" s="64"/>
      <c r="FZ46" s="63"/>
      <c r="GA46" s="64"/>
      <c r="GB46" s="64"/>
      <c r="GC46" s="65"/>
      <c r="GD46" s="21"/>
      <c r="GE46" s="63"/>
      <c r="GF46" s="64"/>
      <c r="GG46" s="64"/>
      <c r="GH46" s="63"/>
      <c r="GI46" s="64"/>
      <c r="GJ46" s="64"/>
      <c r="GK46" s="65"/>
      <c r="GL46" s="21"/>
      <c r="GM46" s="63"/>
      <c r="GN46" s="64"/>
      <c r="GO46" s="64"/>
      <c r="GP46" s="63"/>
      <c r="GQ46" s="64"/>
      <c r="GR46" s="64"/>
      <c r="GS46" s="65"/>
      <c r="GT46" s="21"/>
      <c r="GU46" s="63"/>
      <c r="GV46" s="64"/>
      <c r="GW46" s="64"/>
      <c r="GX46" s="63"/>
      <c r="GY46" s="64"/>
      <c r="GZ46" s="64"/>
      <c r="HA46" s="65"/>
      <c r="HB46" s="21"/>
      <c r="HC46" s="63"/>
      <c r="HD46" s="64"/>
      <c r="HE46" s="64"/>
      <c r="HF46" s="63"/>
      <c r="HG46" s="64"/>
      <c r="HH46" s="64"/>
      <c r="HI46" s="65"/>
      <c r="HJ46" s="21"/>
      <c r="HK46" s="63"/>
      <c r="HL46" s="64"/>
      <c r="HM46" s="64"/>
      <c r="HN46" s="63"/>
      <c r="HO46" s="64"/>
      <c r="HP46" s="64"/>
      <c r="HQ46" s="65"/>
      <c r="HR46" s="21"/>
      <c r="HS46" s="63"/>
      <c r="HT46" s="64"/>
      <c r="HU46" s="64"/>
      <c r="HV46" s="63"/>
      <c r="HW46" s="64"/>
      <c r="HX46" s="64"/>
      <c r="HY46" s="65"/>
      <c r="HZ46" s="21"/>
      <c r="IA46" s="63"/>
      <c r="IB46" s="64"/>
      <c r="IC46" s="64"/>
      <c r="ID46" s="63"/>
      <c r="IE46" s="64"/>
      <c r="IF46" s="64"/>
      <c r="IG46" s="65"/>
      <c r="IH46" s="21"/>
      <c r="II46" s="63"/>
      <c r="IJ46" s="64"/>
      <c r="IK46" s="64"/>
      <c r="IL46" s="63"/>
      <c r="IM46" s="64"/>
      <c r="IN46" s="64"/>
      <c r="IO46" s="65"/>
      <c r="IP46" s="21"/>
      <c r="IQ46" s="63"/>
      <c r="IR46" s="64"/>
      <c r="IS46" s="64"/>
      <c r="IT46" s="63"/>
      <c r="IU46" s="64"/>
    </row>
    <row r="47" spans="1:255" s="20" customFormat="1" ht="12.95" customHeight="1" x14ac:dyDescent="0.2">
      <c r="A47" s="174"/>
      <c r="B47" s="2" t="s">
        <v>42</v>
      </c>
      <c r="C47" s="7" t="s">
        <v>141</v>
      </c>
      <c r="D47" s="2" t="s">
        <v>32</v>
      </c>
      <c r="E47" s="5" t="s">
        <v>14</v>
      </c>
      <c r="F47" s="31">
        <v>37714286</v>
      </c>
      <c r="G47" s="19">
        <f t="shared" si="0"/>
        <v>285036540.44508201</v>
      </c>
      <c r="H47" s="31">
        <v>25142857.149999999</v>
      </c>
      <c r="I47" s="19">
        <f>+H47*$M$7</f>
        <v>186224217.19576174</v>
      </c>
      <c r="J47" s="21"/>
      <c r="K47" s="82"/>
      <c r="L47" s="84"/>
      <c r="M47" s="64"/>
      <c r="N47" s="63"/>
      <c r="O47" s="64"/>
      <c r="P47" s="64"/>
      <c r="Q47" s="65"/>
      <c r="R47" s="21"/>
      <c r="S47" s="63"/>
      <c r="T47" s="64"/>
      <c r="U47" s="64"/>
      <c r="V47" s="63"/>
      <c r="W47" s="64"/>
      <c r="X47" s="64"/>
      <c r="Y47" s="65"/>
      <c r="Z47" s="21"/>
      <c r="AA47" s="63"/>
      <c r="AB47" s="64"/>
      <c r="AC47" s="64"/>
      <c r="AD47" s="63"/>
      <c r="AE47" s="64"/>
      <c r="AF47" s="64"/>
      <c r="AG47" s="65"/>
      <c r="AH47" s="21"/>
      <c r="AI47" s="63"/>
      <c r="AJ47" s="64"/>
      <c r="AK47" s="64"/>
      <c r="AL47" s="63"/>
      <c r="AM47" s="64"/>
      <c r="AN47" s="64"/>
      <c r="AO47" s="65"/>
      <c r="AP47" s="21"/>
      <c r="AQ47" s="63"/>
      <c r="AR47" s="64"/>
      <c r="AS47" s="64"/>
      <c r="AT47" s="63"/>
      <c r="AU47" s="64"/>
      <c r="AV47" s="64"/>
      <c r="AW47" s="65"/>
      <c r="AX47" s="21"/>
      <c r="AY47" s="63"/>
      <c r="AZ47" s="64"/>
      <c r="BA47" s="64"/>
      <c r="BB47" s="63"/>
      <c r="BC47" s="64"/>
      <c r="BD47" s="64"/>
      <c r="BE47" s="65"/>
      <c r="BF47" s="21"/>
      <c r="BG47" s="63"/>
      <c r="BH47" s="64"/>
      <c r="BI47" s="64"/>
      <c r="BJ47" s="63"/>
      <c r="BK47" s="64"/>
      <c r="BL47" s="64"/>
      <c r="BM47" s="65"/>
      <c r="BN47" s="21"/>
      <c r="BO47" s="63"/>
      <c r="BP47" s="64"/>
      <c r="BQ47" s="64"/>
      <c r="BR47" s="63"/>
      <c r="BS47" s="64"/>
      <c r="BT47" s="64"/>
      <c r="BU47" s="65"/>
      <c r="BV47" s="21"/>
      <c r="BW47" s="63"/>
      <c r="BX47" s="64"/>
      <c r="BY47" s="64"/>
      <c r="BZ47" s="63"/>
      <c r="CA47" s="64"/>
      <c r="CB47" s="64"/>
      <c r="CC47" s="65"/>
      <c r="CD47" s="21"/>
      <c r="CE47" s="63"/>
      <c r="CF47" s="64"/>
      <c r="CG47" s="64"/>
      <c r="CH47" s="63"/>
      <c r="CI47" s="64"/>
      <c r="CJ47" s="64"/>
      <c r="CK47" s="65"/>
      <c r="CL47" s="21"/>
      <c r="CM47" s="63"/>
      <c r="CN47" s="64"/>
      <c r="CO47" s="64"/>
      <c r="CP47" s="63"/>
      <c r="CQ47" s="64"/>
      <c r="CR47" s="64"/>
      <c r="CS47" s="65"/>
      <c r="CT47" s="21"/>
      <c r="CU47" s="63"/>
      <c r="CV47" s="64"/>
      <c r="CW47" s="64"/>
      <c r="CX47" s="63"/>
      <c r="CY47" s="64"/>
      <c r="CZ47" s="64"/>
      <c r="DA47" s="65"/>
      <c r="DB47" s="21"/>
      <c r="DC47" s="63"/>
      <c r="DD47" s="64"/>
      <c r="DE47" s="64"/>
      <c r="DF47" s="63"/>
      <c r="DG47" s="64"/>
      <c r="DH47" s="64"/>
      <c r="DI47" s="65"/>
      <c r="DJ47" s="21"/>
      <c r="DK47" s="63"/>
      <c r="DL47" s="64"/>
      <c r="DM47" s="64"/>
      <c r="DN47" s="63"/>
      <c r="DO47" s="64"/>
      <c r="DP47" s="64"/>
      <c r="DQ47" s="65"/>
      <c r="DR47" s="21"/>
      <c r="DS47" s="63"/>
      <c r="DT47" s="64"/>
      <c r="DU47" s="64"/>
      <c r="DV47" s="63"/>
      <c r="DW47" s="64"/>
      <c r="DX47" s="64"/>
      <c r="DY47" s="65"/>
      <c r="DZ47" s="21"/>
      <c r="EA47" s="63"/>
      <c r="EB47" s="64"/>
      <c r="EC47" s="64"/>
      <c r="ED47" s="63"/>
      <c r="EE47" s="64"/>
      <c r="EF47" s="64"/>
      <c r="EG47" s="65"/>
      <c r="EH47" s="21"/>
      <c r="EI47" s="63"/>
      <c r="EJ47" s="64"/>
      <c r="EK47" s="64"/>
      <c r="EL47" s="63"/>
      <c r="EM47" s="64"/>
      <c r="EN47" s="64"/>
      <c r="EO47" s="65"/>
      <c r="EP47" s="21"/>
      <c r="EQ47" s="63"/>
      <c r="ER47" s="64"/>
      <c r="ES47" s="64"/>
      <c r="ET47" s="63"/>
      <c r="EU47" s="64"/>
      <c r="EV47" s="64"/>
      <c r="EW47" s="65"/>
      <c r="EX47" s="21"/>
      <c r="EY47" s="63"/>
      <c r="EZ47" s="64"/>
      <c r="FA47" s="64"/>
      <c r="FB47" s="63"/>
      <c r="FC47" s="64"/>
      <c r="FD47" s="64"/>
      <c r="FE47" s="65"/>
      <c r="FF47" s="21"/>
      <c r="FG47" s="63"/>
      <c r="FH47" s="64"/>
      <c r="FI47" s="64"/>
      <c r="FJ47" s="63"/>
      <c r="FK47" s="64"/>
      <c r="FL47" s="64"/>
      <c r="FM47" s="65"/>
      <c r="FN47" s="21"/>
      <c r="FO47" s="63"/>
      <c r="FP47" s="64"/>
      <c r="FQ47" s="64"/>
      <c r="FR47" s="63"/>
      <c r="FS47" s="64"/>
      <c r="FT47" s="64"/>
      <c r="FU47" s="65"/>
      <c r="FV47" s="21"/>
      <c r="FW47" s="63"/>
      <c r="FX47" s="64"/>
      <c r="FY47" s="64"/>
      <c r="FZ47" s="63"/>
      <c r="GA47" s="64"/>
      <c r="GB47" s="64"/>
      <c r="GC47" s="65"/>
      <c r="GD47" s="21"/>
      <c r="GE47" s="63"/>
      <c r="GF47" s="64"/>
      <c r="GG47" s="64"/>
      <c r="GH47" s="63"/>
      <c r="GI47" s="64"/>
      <c r="GJ47" s="64"/>
      <c r="GK47" s="65"/>
      <c r="GL47" s="21"/>
      <c r="GM47" s="63"/>
      <c r="GN47" s="64"/>
      <c r="GO47" s="64"/>
      <c r="GP47" s="63"/>
      <c r="GQ47" s="64"/>
      <c r="GR47" s="64"/>
      <c r="GS47" s="65"/>
      <c r="GT47" s="21"/>
      <c r="GU47" s="63"/>
      <c r="GV47" s="64"/>
      <c r="GW47" s="64"/>
      <c r="GX47" s="63"/>
      <c r="GY47" s="64"/>
      <c r="GZ47" s="64"/>
      <c r="HA47" s="65"/>
      <c r="HB47" s="21"/>
      <c r="HC47" s="63"/>
      <c r="HD47" s="64"/>
      <c r="HE47" s="64"/>
      <c r="HF47" s="63"/>
      <c r="HG47" s="64"/>
      <c r="HH47" s="64"/>
      <c r="HI47" s="65"/>
      <c r="HJ47" s="21"/>
      <c r="HK47" s="63"/>
      <c r="HL47" s="64"/>
      <c r="HM47" s="64"/>
      <c r="HN47" s="63"/>
      <c r="HO47" s="64"/>
      <c r="HP47" s="64"/>
      <c r="HQ47" s="65"/>
      <c r="HR47" s="21"/>
      <c r="HS47" s="63"/>
      <c r="HT47" s="64"/>
      <c r="HU47" s="64"/>
      <c r="HV47" s="63"/>
      <c r="HW47" s="64"/>
      <c r="HX47" s="64"/>
      <c r="HY47" s="65"/>
      <c r="HZ47" s="21"/>
      <c r="IA47" s="63"/>
      <c r="IB47" s="64"/>
      <c r="IC47" s="64"/>
      <c r="ID47" s="63"/>
      <c r="IE47" s="64"/>
      <c r="IF47" s="64"/>
      <c r="IG47" s="65"/>
      <c r="IH47" s="21"/>
      <c r="II47" s="63"/>
      <c r="IJ47" s="64"/>
      <c r="IK47" s="64"/>
      <c r="IL47" s="63"/>
      <c r="IM47" s="64"/>
      <c r="IN47" s="64"/>
      <c r="IO47" s="65"/>
      <c r="IP47" s="21"/>
      <c r="IQ47" s="63"/>
      <c r="IR47" s="64"/>
      <c r="IS47" s="64"/>
      <c r="IT47" s="63"/>
      <c r="IU47" s="64"/>
    </row>
    <row r="48" spans="1:255" s="20" customFormat="1" ht="12.95" customHeight="1" x14ac:dyDescent="0.2">
      <c r="A48" s="174"/>
      <c r="B48" s="2" t="s">
        <v>43</v>
      </c>
      <c r="C48" s="7" t="s">
        <v>140</v>
      </c>
      <c r="D48" s="2" t="s">
        <v>32</v>
      </c>
      <c r="E48" s="5" t="s">
        <v>14</v>
      </c>
      <c r="F48" s="31">
        <v>41010953.009999998</v>
      </c>
      <c r="G48" s="19">
        <f t="shared" si="0"/>
        <v>309952047.51658887</v>
      </c>
      <c r="H48" s="31">
        <v>37282723.07</v>
      </c>
      <c r="I48" s="19">
        <f>+H48*$M$7</f>
        <v>276139894.41280013</v>
      </c>
      <c r="J48" s="21"/>
      <c r="K48" s="82"/>
      <c r="L48" s="84"/>
      <c r="M48" s="64"/>
      <c r="N48" s="63"/>
      <c r="O48" s="64"/>
      <c r="P48" s="64"/>
      <c r="Q48" s="65"/>
      <c r="R48" s="21"/>
      <c r="S48" s="63"/>
      <c r="T48" s="64"/>
      <c r="U48" s="64"/>
      <c r="V48" s="63"/>
      <c r="W48" s="64"/>
      <c r="X48" s="64"/>
      <c r="Y48" s="65"/>
      <c r="Z48" s="21"/>
      <c r="AA48" s="63"/>
      <c r="AB48" s="64"/>
      <c r="AC48" s="64"/>
      <c r="AD48" s="63"/>
      <c r="AE48" s="64"/>
      <c r="AF48" s="64"/>
      <c r="AG48" s="65"/>
      <c r="AH48" s="21"/>
      <c r="AI48" s="63"/>
      <c r="AJ48" s="64"/>
      <c r="AK48" s="64"/>
      <c r="AL48" s="63"/>
      <c r="AM48" s="64"/>
      <c r="AN48" s="64"/>
      <c r="AO48" s="65"/>
      <c r="AP48" s="21"/>
      <c r="AQ48" s="63"/>
      <c r="AR48" s="64"/>
      <c r="AS48" s="64"/>
      <c r="AT48" s="63"/>
      <c r="AU48" s="64"/>
      <c r="AV48" s="64"/>
      <c r="AW48" s="65"/>
      <c r="AX48" s="21"/>
      <c r="AY48" s="63"/>
      <c r="AZ48" s="64"/>
      <c r="BA48" s="64"/>
      <c r="BB48" s="63"/>
      <c r="BC48" s="64"/>
      <c r="BD48" s="64"/>
      <c r="BE48" s="65"/>
      <c r="BF48" s="21"/>
      <c r="BG48" s="63"/>
      <c r="BH48" s="64"/>
      <c r="BI48" s="64"/>
      <c r="BJ48" s="63"/>
      <c r="BK48" s="64"/>
      <c r="BL48" s="64"/>
      <c r="BM48" s="65"/>
      <c r="BN48" s="21"/>
      <c r="BO48" s="63"/>
      <c r="BP48" s="64"/>
      <c r="BQ48" s="64"/>
      <c r="BR48" s="63"/>
      <c r="BS48" s="64"/>
      <c r="BT48" s="64"/>
      <c r="BU48" s="65"/>
      <c r="BV48" s="21"/>
      <c r="BW48" s="63"/>
      <c r="BX48" s="64"/>
      <c r="BY48" s="64"/>
      <c r="BZ48" s="63"/>
      <c r="CA48" s="64"/>
      <c r="CB48" s="64"/>
      <c r="CC48" s="65"/>
      <c r="CD48" s="21"/>
      <c r="CE48" s="63"/>
      <c r="CF48" s="64"/>
      <c r="CG48" s="64"/>
      <c r="CH48" s="63"/>
      <c r="CI48" s="64"/>
      <c r="CJ48" s="64"/>
      <c r="CK48" s="65"/>
      <c r="CL48" s="21"/>
      <c r="CM48" s="63"/>
      <c r="CN48" s="64"/>
      <c r="CO48" s="64"/>
      <c r="CP48" s="63"/>
      <c r="CQ48" s="64"/>
      <c r="CR48" s="64"/>
      <c r="CS48" s="65"/>
      <c r="CT48" s="21"/>
      <c r="CU48" s="63"/>
      <c r="CV48" s="64"/>
      <c r="CW48" s="64"/>
      <c r="CX48" s="63"/>
      <c r="CY48" s="64"/>
      <c r="CZ48" s="64"/>
      <c r="DA48" s="65"/>
      <c r="DB48" s="21"/>
      <c r="DC48" s="63"/>
      <c r="DD48" s="64"/>
      <c r="DE48" s="64"/>
      <c r="DF48" s="63"/>
      <c r="DG48" s="64"/>
      <c r="DH48" s="64"/>
      <c r="DI48" s="65"/>
      <c r="DJ48" s="21"/>
      <c r="DK48" s="63"/>
      <c r="DL48" s="64"/>
      <c r="DM48" s="64"/>
      <c r="DN48" s="63"/>
      <c r="DO48" s="64"/>
      <c r="DP48" s="64"/>
      <c r="DQ48" s="65"/>
      <c r="DR48" s="21"/>
      <c r="DS48" s="63"/>
      <c r="DT48" s="64"/>
      <c r="DU48" s="64"/>
      <c r="DV48" s="63"/>
      <c r="DW48" s="64"/>
      <c r="DX48" s="64"/>
      <c r="DY48" s="65"/>
      <c r="DZ48" s="21"/>
      <c r="EA48" s="63"/>
      <c r="EB48" s="64"/>
      <c r="EC48" s="64"/>
      <c r="ED48" s="63"/>
      <c r="EE48" s="64"/>
      <c r="EF48" s="64"/>
      <c r="EG48" s="65"/>
      <c r="EH48" s="21"/>
      <c r="EI48" s="63"/>
      <c r="EJ48" s="64"/>
      <c r="EK48" s="64"/>
      <c r="EL48" s="63"/>
      <c r="EM48" s="64"/>
      <c r="EN48" s="64"/>
      <c r="EO48" s="65"/>
      <c r="EP48" s="21"/>
      <c r="EQ48" s="63"/>
      <c r="ER48" s="64"/>
      <c r="ES48" s="64"/>
      <c r="ET48" s="63"/>
      <c r="EU48" s="64"/>
      <c r="EV48" s="64"/>
      <c r="EW48" s="65"/>
      <c r="EX48" s="21"/>
      <c r="EY48" s="63"/>
      <c r="EZ48" s="64"/>
      <c r="FA48" s="64"/>
      <c r="FB48" s="63"/>
      <c r="FC48" s="64"/>
      <c r="FD48" s="64"/>
      <c r="FE48" s="65"/>
      <c r="FF48" s="21"/>
      <c r="FG48" s="63"/>
      <c r="FH48" s="64"/>
      <c r="FI48" s="64"/>
      <c r="FJ48" s="63"/>
      <c r="FK48" s="64"/>
      <c r="FL48" s="64"/>
      <c r="FM48" s="65"/>
      <c r="FN48" s="21"/>
      <c r="FO48" s="63"/>
      <c r="FP48" s="64"/>
      <c r="FQ48" s="64"/>
      <c r="FR48" s="63"/>
      <c r="FS48" s="64"/>
      <c r="FT48" s="64"/>
      <c r="FU48" s="65"/>
      <c r="FV48" s="21"/>
      <c r="FW48" s="63"/>
      <c r="FX48" s="64"/>
      <c r="FY48" s="64"/>
      <c r="FZ48" s="63"/>
      <c r="GA48" s="64"/>
      <c r="GB48" s="64"/>
      <c r="GC48" s="65"/>
      <c r="GD48" s="21"/>
      <c r="GE48" s="63"/>
      <c r="GF48" s="64"/>
      <c r="GG48" s="64"/>
      <c r="GH48" s="63"/>
      <c r="GI48" s="64"/>
      <c r="GJ48" s="64"/>
      <c r="GK48" s="65"/>
      <c r="GL48" s="21"/>
      <c r="GM48" s="63"/>
      <c r="GN48" s="64"/>
      <c r="GO48" s="64"/>
      <c r="GP48" s="63"/>
      <c r="GQ48" s="64"/>
      <c r="GR48" s="64"/>
      <c r="GS48" s="65"/>
      <c r="GT48" s="21"/>
      <c r="GU48" s="63"/>
      <c r="GV48" s="64"/>
      <c r="GW48" s="64"/>
      <c r="GX48" s="63"/>
      <c r="GY48" s="64"/>
      <c r="GZ48" s="64"/>
      <c r="HA48" s="65"/>
      <c r="HB48" s="21"/>
      <c r="HC48" s="63"/>
      <c r="HD48" s="64"/>
      <c r="HE48" s="64"/>
      <c r="HF48" s="63"/>
      <c r="HG48" s="64"/>
      <c r="HH48" s="64"/>
      <c r="HI48" s="65"/>
      <c r="HJ48" s="21"/>
      <c r="HK48" s="63"/>
      <c r="HL48" s="64"/>
      <c r="HM48" s="64"/>
      <c r="HN48" s="63"/>
      <c r="HO48" s="64"/>
      <c r="HP48" s="64"/>
      <c r="HQ48" s="65"/>
      <c r="HR48" s="21"/>
      <c r="HS48" s="63"/>
      <c r="HT48" s="64"/>
      <c r="HU48" s="64"/>
      <c r="HV48" s="63"/>
      <c r="HW48" s="64"/>
      <c r="HX48" s="64"/>
      <c r="HY48" s="65"/>
      <c r="HZ48" s="21"/>
      <c r="IA48" s="63"/>
      <c r="IB48" s="64"/>
      <c r="IC48" s="64"/>
      <c r="ID48" s="63"/>
      <c r="IE48" s="64"/>
      <c r="IF48" s="64"/>
      <c r="IG48" s="65"/>
      <c r="IH48" s="21"/>
      <c r="II48" s="63"/>
      <c r="IJ48" s="64"/>
      <c r="IK48" s="64"/>
      <c r="IL48" s="63"/>
      <c r="IM48" s="64"/>
      <c r="IN48" s="64"/>
      <c r="IO48" s="65"/>
      <c r="IP48" s="21"/>
      <c r="IQ48" s="63"/>
      <c r="IR48" s="64"/>
      <c r="IS48" s="64"/>
      <c r="IT48" s="63"/>
      <c r="IU48" s="64"/>
    </row>
    <row r="49" spans="1:255" s="20" customFormat="1" ht="12.95" customHeight="1" x14ac:dyDescent="0.2">
      <c r="A49" s="174"/>
      <c r="B49" s="2" t="s">
        <v>44</v>
      </c>
      <c r="C49" s="7" t="s">
        <v>173</v>
      </c>
      <c r="D49" s="2" t="s">
        <v>73</v>
      </c>
      <c r="E49" s="5" t="s">
        <v>14</v>
      </c>
      <c r="F49" s="31">
        <v>38518277.189999998</v>
      </c>
      <c r="G49" s="19">
        <f t="shared" si="0"/>
        <v>291112934.60897851</v>
      </c>
      <c r="H49" s="31">
        <v>28888707.940000001</v>
      </c>
      <c r="I49" s="19">
        <f>+H49*$M$7</f>
        <v>213968404.22026131</v>
      </c>
      <c r="J49" s="21"/>
      <c r="K49" s="82"/>
      <c r="L49" s="84"/>
      <c r="M49" s="64"/>
      <c r="N49" s="63"/>
      <c r="O49" s="64"/>
      <c r="P49" s="64"/>
      <c r="Q49" s="65"/>
      <c r="R49" s="21"/>
      <c r="S49" s="63"/>
      <c r="T49" s="64"/>
      <c r="U49" s="64"/>
      <c r="V49" s="63"/>
      <c r="W49" s="64"/>
      <c r="X49" s="64"/>
      <c r="Y49" s="65"/>
      <c r="Z49" s="21"/>
      <c r="AA49" s="63"/>
      <c r="AB49" s="64"/>
      <c r="AC49" s="64"/>
      <c r="AD49" s="63"/>
      <c r="AE49" s="64"/>
      <c r="AF49" s="64"/>
      <c r="AG49" s="65"/>
      <c r="AH49" s="21"/>
      <c r="AI49" s="63"/>
      <c r="AJ49" s="64"/>
      <c r="AK49" s="64"/>
      <c r="AL49" s="63"/>
      <c r="AM49" s="64"/>
      <c r="AN49" s="64"/>
      <c r="AO49" s="65"/>
      <c r="AP49" s="21"/>
      <c r="AQ49" s="63"/>
      <c r="AR49" s="64"/>
      <c r="AS49" s="64"/>
      <c r="AT49" s="63"/>
      <c r="AU49" s="64"/>
      <c r="AV49" s="64"/>
      <c r="AW49" s="65"/>
      <c r="AX49" s="21"/>
      <c r="AY49" s="63"/>
      <c r="AZ49" s="64"/>
      <c r="BA49" s="64"/>
      <c r="BB49" s="63"/>
      <c r="BC49" s="64"/>
      <c r="BD49" s="64"/>
      <c r="BE49" s="65"/>
      <c r="BF49" s="21"/>
      <c r="BG49" s="63"/>
      <c r="BH49" s="64"/>
      <c r="BI49" s="64"/>
      <c r="BJ49" s="63"/>
      <c r="BK49" s="64"/>
      <c r="BL49" s="64"/>
      <c r="BM49" s="65"/>
      <c r="BN49" s="21"/>
      <c r="BO49" s="63"/>
      <c r="BP49" s="64"/>
      <c r="BQ49" s="64"/>
      <c r="BR49" s="63"/>
      <c r="BS49" s="64"/>
      <c r="BT49" s="64"/>
      <c r="BU49" s="65"/>
      <c r="BV49" s="21"/>
      <c r="BW49" s="63"/>
      <c r="BX49" s="64"/>
      <c r="BY49" s="64"/>
      <c r="BZ49" s="63"/>
      <c r="CA49" s="64"/>
      <c r="CB49" s="64"/>
      <c r="CC49" s="65"/>
      <c r="CD49" s="21"/>
      <c r="CE49" s="63"/>
      <c r="CF49" s="64"/>
      <c r="CG49" s="64"/>
      <c r="CH49" s="63"/>
      <c r="CI49" s="64"/>
      <c r="CJ49" s="64"/>
      <c r="CK49" s="65"/>
      <c r="CL49" s="21"/>
      <c r="CM49" s="63"/>
      <c r="CN49" s="64"/>
      <c r="CO49" s="64"/>
      <c r="CP49" s="63"/>
      <c r="CQ49" s="64"/>
      <c r="CR49" s="64"/>
      <c r="CS49" s="65"/>
      <c r="CT49" s="21"/>
      <c r="CU49" s="63"/>
      <c r="CV49" s="64"/>
      <c r="CW49" s="64"/>
      <c r="CX49" s="63"/>
      <c r="CY49" s="64"/>
      <c r="CZ49" s="64"/>
      <c r="DA49" s="65"/>
      <c r="DB49" s="21"/>
      <c r="DC49" s="63"/>
      <c r="DD49" s="64"/>
      <c r="DE49" s="64"/>
      <c r="DF49" s="63"/>
      <c r="DG49" s="64"/>
      <c r="DH49" s="64"/>
      <c r="DI49" s="65"/>
      <c r="DJ49" s="21"/>
      <c r="DK49" s="63"/>
      <c r="DL49" s="64"/>
      <c r="DM49" s="64"/>
      <c r="DN49" s="63"/>
      <c r="DO49" s="64"/>
      <c r="DP49" s="64"/>
      <c r="DQ49" s="65"/>
      <c r="DR49" s="21"/>
      <c r="DS49" s="63"/>
      <c r="DT49" s="64"/>
      <c r="DU49" s="64"/>
      <c r="DV49" s="63"/>
      <c r="DW49" s="64"/>
      <c r="DX49" s="64"/>
      <c r="DY49" s="65"/>
      <c r="DZ49" s="21"/>
      <c r="EA49" s="63"/>
      <c r="EB49" s="64"/>
      <c r="EC49" s="64"/>
      <c r="ED49" s="63"/>
      <c r="EE49" s="64"/>
      <c r="EF49" s="64"/>
      <c r="EG49" s="65"/>
      <c r="EH49" s="21"/>
      <c r="EI49" s="63"/>
      <c r="EJ49" s="64"/>
      <c r="EK49" s="64"/>
      <c r="EL49" s="63"/>
      <c r="EM49" s="64"/>
      <c r="EN49" s="64"/>
      <c r="EO49" s="65"/>
      <c r="EP49" s="21"/>
      <c r="EQ49" s="63"/>
      <c r="ER49" s="64"/>
      <c r="ES49" s="64"/>
      <c r="ET49" s="63"/>
      <c r="EU49" s="64"/>
      <c r="EV49" s="64"/>
      <c r="EW49" s="65"/>
      <c r="EX49" s="21"/>
      <c r="EY49" s="63"/>
      <c r="EZ49" s="64"/>
      <c r="FA49" s="64"/>
      <c r="FB49" s="63"/>
      <c r="FC49" s="64"/>
      <c r="FD49" s="64"/>
      <c r="FE49" s="65"/>
      <c r="FF49" s="21"/>
      <c r="FG49" s="63"/>
      <c r="FH49" s="64"/>
      <c r="FI49" s="64"/>
      <c r="FJ49" s="63"/>
      <c r="FK49" s="64"/>
      <c r="FL49" s="64"/>
      <c r="FM49" s="65"/>
      <c r="FN49" s="21"/>
      <c r="FO49" s="63"/>
      <c r="FP49" s="64"/>
      <c r="FQ49" s="64"/>
      <c r="FR49" s="63"/>
      <c r="FS49" s="64"/>
      <c r="FT49" s="64"/>
      <c r="FU49" s="65"/>
      <c r="FV49" s="21"/>
      <c r="FW49" s="63"/>
      <c r="FX49" s="64"/>
      <c r="FY49" s="64"/>
      <c r="FZ49" s="63"/>
      <c r="GA49" s="64"/>
      <c r="GB49" s="64"/>
      <c r="GC49" s="65"/>
      <c r="GD49" s="21"/>
      <c r="GE49" s="63"/>
      <c r="GF49" s="64"/>
      <c r="GG49" s="64"/>
      <c r="GH49" s="63"/>
      <c r="GI49" s="64"/>
      <c r="GJ49" s="64"/>
      <c r="GK49" s="65"/>
      <c r="GL49" s="21"/>
      <c r="GM49" s="63"/>
      <c r="GN49" s="64"/>
      <c r="GO49" s="64"/>
      <c r="GP49" s="63"/>
      <c r="GQ49" s="64"/>
      <c r="GR49" s="64"/>
      <c r="GS49" s="65"/>
      <c r="GT49" s="21"/>
      <c r="GU49" s="63"/>
      <c r="GV49" s="64"/>
      <c r="GW49" s="64"/>
      <c r="GX49" s="63"/>
      <c r="GY49" s="64"/>
      <c r="GZ49" s="64"/>
      <c r="HA49" s="65"/>
      <c r="HB49" s="21"/>
      <c r="HC49" s="63"/>
      <c r="HD49" s="64"/>
      <c r="HE49" s="64"/>
      <c r="HF49" s="63"/>
      <c r="HG49" s="64"/>
      <c r="HH49" s="64"/>
      <c r="HI49" s="65"/>
      <c r="HJ49" s="21"/>
      <c r="HK49" s="63"/>
      <c r="HL49" s="64"/>
      <c r="HM49" s="64"/>
      <c r="HN49" s="63"/>
      <c r="HO49" s="64"/>
      <c r="HP49" s="64"/>
      <c r="HQ49" s="65"/>
      <c r="HR49" s="21"/>
      <c r="HS49" s="63"/>
      <c r="HT49" s="64"/>
      <c r="HU49" s="64"/>
      <c r="HV49" s="63"/>
      <c r="HW49" s="64"/>
      <c r="HX49" s="64"/>
      <c r="HY49" s="65"/>
      <c r="HZ49" s="21"/>
      <c r="IA49" s="63"/>
      <c r="IB49" s="64"/>
      <c r="IC49" s="64"/>
      <c r="ID49" s="63"/>
      <c r="IE49" s="64"/>
      <c r="IF49" s="64"/>
      <c r="IG49" s="65"/>
      <c r="IH49" s="21"/>
      <c r="II49" s="63"/>
      <c r="IJ49" s="64"/>
      <c r="IK49" s="64"/>
      <c r="IL49" s="63"/>
      <c r="IM49" s="64"/>
      <c r="IN49" s="64"/>
      <c r="IO49" s="65"/>
      <c r="IP49" s="21"/>
      <c r="IQ49" s="63"/>
      <c r="IR49" s="64"/>
      <c r="IS49" s="64"/>
      <c r="IT49" s="63"/>
      <c r="IU49" s="64"/>
    </row>
    <row r="50" spans="1:255" ht="12.95" customHeight="1" x14ac:dyDescent="0.2">
      <c r="B50" s="2" t="s">
        <v>45</v>
      </c>
      <c r="C50" s="7" t="s">
        <v>174</v>
      </c>
      <c r="D50" s="2" t="s">
        <v>73</v>
      </c>
      <c r="E50" s="5" t="s">
        <v>14</v>
      </c>
      <c r="F50" s="31">
        <v>108619325.58</v>
      </c>
      <c r="G50" s="19">
        <f t="shared" si="0"/>
        <v>820921726.8172915</v>
      </c>
      <c r="H50" s="31">
        <v>100860802.33</v>
      </c>
      <c r="I50" s="19">
        <f t="shared" ref="I50:I56" si="1">+H50*$M$7</f>
        <v>747040157.2734828</v>
      </c>
      <c r="J50" s="21"/>
      <c r="K50" s="82"/>
      <c r="L50" s="103"/>
      <c r="M50" s="64"/>
    </row>
    <row r="51" spans="1:255" ht="12.95" customHeight="1" x14ac:dyDescent="0.2">
      <c r="B51" s="2" t="s">
        <v>46</v>
      </c>
      <c r="C51" s="7" t="s">
        <v>156</v>
      </c>
      <c r="D51" s="2" t="s">
        <v>73</v>
      </c>
      <c r="E51" s="5" t="s">
        <v>14</v>
      </c>
      <c r="F51" s="31">
        <v>944906.21</v>
      </c>
      <c r="G51" s="19">
        <f t="shared" si="0"/>
        <v>7141399.8701572698</v>
      </c>
      <c r="H51" s="31">
        <v>708679.67</v>
      </c>
      <c r="I51" s="19">
        <f t="shared" si="1"/>
        <v>5248938.7344071502</v>
      </c>
      <c r="J51" s="21"/>
      <c r="K51" s="82"/>
      <c r="L51" s="103"/>
      <c r="M51" s="64"/>
    </row>
    <row r="52" spans="1:255" ht="12.95" customHeight="1" x14ac:dyDescent="0.2">
      <c r="B52" s="2" t="s">
        <v>47</v>
      </c>
      <c r="C52" s="7" t="s">
        <v>157</v>
      </c>
      <c r="D52" s="2" t="s">
        <v>31</v>
      </c>
      <c r="E52" s="5" t="s">
        <v>14</v>
      </c>
      <c r="F52" s="31">
        <v>1121276.77</v>
      </c>
      <c r="G52" s="19">
        <f t="shared" si="0"/>
        <v>8474370.9957079906</v>
      </c>
      <c r="H52" s="31">
        <v>800911.99</v>
      </c>
      <c r="I52" s="19">
        <f t="shared" si="1"/>
        <v>5932070.7861735504</v>
      </c>
      <c r="J52" s="21"/>
      <c r="K52" s="82"/>
      <c r="L52" s="84"/>
      <c r="M52" s="64"/>
    </row>
    <row r="53" spans="1:255" ht="12.95" customHeight="1" x14ac:dyDescent="0.2">
      <c r="B53" s="2" t="s">
        <v>48</v>
      </c>
      <c r="C53" s="7" t="s">
        <v>142</v>
      </c>
      <c r="D53" s="2" t="s">
        <v>32</v>
      </c>
      <c r="E53" s="5" t="s">
        <v>14</v>
      </c>
      <c r="F53" s="19">
        <v>9619168.5700000003</v>
      </c>
      <c r="G53" s="19">
        <f t="shared" si="0"/>
        <v>72699627.169154599</v>
      </c>
      <c r="H53" s="19">
        <v>6412779.04</v>
      </c>
      <c r="I53" s="19">
        <f t="shared" si="1"/>
        <v>47497177.812720798</v>
      </c>
      <c r="J53" s="21"/>
      <c r="K53" s="123" t="s">
        <v>216</v>
      </c>
      <c r="L53" s="39"/>
      <c r="M53" s="64"/>
    </row>
    <row r="54" spans="1:255" ht="12.95" customHeight="1" x14ac:dyDescent="0.2">
      <c r="B54" s="2" t="s">
        <v>49</v>
      </c>
      <c r="C54" s="7" t="s">
        <v>175</v>
      </c>
      <c r="D54" s="2" t="s">
        <v>25</v>
      </c>
      <c r="E54" s="5" t="s">
        <v>14</v>
      </c>
      <c r="F54" s="19">
        <v>67663904.989999995</v>
      </c>
      <c r="G54" s="19">
        <f t="shared" si="0"/>
        <v>511389381.50265712</v>
      </c>
      <c r="H54" s="19">
        <v>67663904.989999995</v>
      </c>
      <c r="I54" s="19">
        <f t="shared" si="1"/>
        <v>501162523.57465851</v>
      </c>
      <c r="J54" s="21"/>
      <c r="K54" s="89">
        <f>H24+H27+H29+H31+H34+H35+H36+H39+H42+H45+H46+H47+H48+H49+H50+H51+H52+H53+H54+H55+H56+H59+H61+H66+H67+H68</f>
        <v>2056802165.6199999</v>
      </c>
      <c r="L54" s="90" t="s">
        <v>161</v>
      </c>
      <c r="M54" s="64"/>
    </row>
    <row r="55" spans="1:255" ht="12.95" customHeight="1" x14ac:dyDescent="0.2">
      <c r="B55" s="2" t="s">
        <v>50</v>
      </c>
      <c r="C55" s="7" t="s">
        <v>177</v>
      </c>
      <c r="D55" s="2" t="s">
        <v>181</v>
      </c>
      <c r="E55" s="5" t="s">
        <v>14</v>
      </c>
      <c r="F55" s="19">
        <v>33030554.670000002</v>
      </c>
      <c r="G55" s="19">
        <f t="shared" si="0"/>
        <v>249637896.68771532</v>
      </c>
      <c r="H55" s="19">
        <v>33030554.670000002</v>
      </c>
      <c r="I55" s="19">
        <f t="shared" si="1"/>
        <v>244645592.59378216</v>
      </c>
      <c r="J55" s="21"/>
      <c r="K55" s="89">
        <f>H26+H28+H32+H38+H40+H43+H44+H57+H58+H60+H62+H63+H64+H65+H69</f>
        <v>5442189094.8899994</v>
      </c>
      <c r="L55" s="90" t="s">
        <v>162</v>
      </c>
      <c r="M55" s="64"/>
    </row>
    <row r="56" spans="1:255" ht="12.95" customHeight="1" x14ac:dyDescent="0.2">
      <c r="B56" s="2" t="s">
        <v>51</v>
      </c>
      <c r="C56" s="7" t="s">
        <v>176</v>
      </c>
      <c r="D56" s="2" t="s">
        <v>76</v>
      </c>
      <c r="E56" s="5" t="s">
        <v>14</v>
      </c>
      <c r="F56" s="19">
        <v>5744382.4699999997</v>
      </c>
      <c r="G56" s="19">
        <f t="shared" si="0"/>
        <v>43414819.154793888</v>
      </c>
      <c r="H56" s="19">
        <v>2872191.23</v>
      </c>
      <c r="I56" s="19">
        <f t="shared" si="1"/>
        <v>21273300.81272335</v>
      </c>
      <c r="J56" s="21"/>
      <c r="K56" s="89">
        <f>H41+H37+H33+H30</f>
        <v>36902732.479999997</v>
      </c>
      <c r="L56" s="90" t="s">
        <v>163</v>
      </c>
      <c r="M56" s="64"/>
    </row>
    <row r="57" spans="1:255" ht="12.95" customHeight="1" x14ac:dyDescent="0.2">
      <c r="B57" s="2" t="s">
        <v>52</v>
      </c>
      <c r="C57" s="7" t="s">
        <v>178</v>
      </c>
      <c r="D57" s="2" t="s">
        <v>31</v>
      </c>
      <c r="E57" s="5" t="s">
        <v>15</v>
      </c>
      <c r="F57" s="19">
        <v>89620234.989999995</v>
      </c>
      <c r="G57" s="19">
        <f>F57</f>
        <v>89620234.989999995</v>
      </c>
      <c r="H57" s="19">
        <v>67240469.980000004</v>
      </c>
      <c r="I57" s="19">
        <f>H57</f>
        <v>67240469.980000004</v>
      </c>
      <c r="J57" s="21"/>
      <c r="K57" s="89">
        <f>K54*M7+K55+K56*M8</f>
        <v>20915699607.778553</v>
      </c>
      <c r="L57" s="90" t="s">
        <v>180</v>
      </c>
      <c r="M57" s="64"/>
    </row>
    <row r="58" spans="1:255" ht="12.95" customHeight="1" x14ac:dyDescent="0.2">
      <c r="B58" s="2" t="s">
        <v>65</v>
      </c>
      <c r="C58" s="7" t="s">
        <v>179</v>
      </c>
      <c r="D58" s="2" t="s">
        <v>31</v>
      </c>
      <c r="E58" s="5" t="s">
        <v>15</v>
      </c>
      <c r="F58" s="19">
        <v>320000000</v>
      </c>
      <c r="G58" s="19">
        <f>F58</f>
        <v>320000000</v>
      </c>
      <c r="H58" s="19">
        <v>240000000</v>
      </c>
      <c r="I58" s="19">
        <f>H58</f>
        <v>240000000</v>
      </c>
      <c r="J58" s="21"/>
      <c r="K58" s="82"/>
      <c r="L58" s="84"/>
      <c r="M58" s="64"/>
    </row>
    <row r="59" spans="1:255" ht="12.95" customHeight="1" x14ac:dyDescent="0.2">
      <c r="B59" s="2" t="s">
        <v>53</v>
      </c>
      <c r="C59" s="7" t="s">
        <v>211</v>
      </c>
      <c r="D59" s="2" t="s">
        <v>210</v>
      </c>
      <c r="E59" s="5" t="s">
        <v>14</v>
      </c>
      <c r="F59" s="19">
        <v>26666666.559999999</v>
      </c>
      <c r="G59" s="19">
        <f>+F59*$L$7</f>
        <v>201540985.86050272</v>
      </c>
      <c r="H59" s="19">
        <v>13333333.199999999</v>
      </c>
      <c r="I59" s="19">
        <f>+H59*$M$7</f>
        <v>98755265.679113999</v>
      </c>
      <c r="J59" s="21"/>
      <c r="N59" s="123"/>
    </row>
    <row r="60" spans="1:255" ht="12.95" customHeight="1" x14ac:dyDescent="0.2">
      <c r="B60" s="2" t="s">
        <v>54</v>
      </c>
      <c r="C60" s="7" t="s">
        <v>212</v>
      </c>
      <c r="D60" s="2" t="s">
        <v>210</v>
      </c>
      <c r="E60" s="5" t="s">
        <v>15</v>
      </c>
      <c r="F60" s="19">
        <v>400000000</v>
      </c>
      <c r="G60" s="19">
        <f>F60</f>
        <v>400000000</v>
      </c>
      <c r="H60" s="19">
        <v>300000000</v>
      </c>
      <c r="I60" s="19">
        <f>H60</f>
        <v>300000000</v>
      </c>
      <c r="J60" s="21"/>
      <c r="M60" s="26"/>
      <c r="N60" s="89"/>
      <c r="O60" s="90"/>
    </row>
    <row r="61" spans="1:255" ht="12.95" customHeight="1" x14ac:dyDescent="0.2">
      <c r="B61" s="2" t="s">
        <v>55</v>
      </c>
      <c r="C61" s="7" t="s">
        <v>146</v>
      </c>
      <c r="D61" s="2"/>
      <c r="E61" s="5" t="s">
        <v>14</v>
      </c>
      <c r="F61" s="19">
        <v>533333333.31999999</v>
      </c>
      <c r="G61" s="19">
        <f>+F61*$L$7</f>
        <v>4030819733.232563</v>
      </c>
      <c r="H61" s="19">
        <v>426666666.63999999</v>
      </c>
      <c r="I61" s="19">
        <f>+H61*$M$7</f>
        <v>3160168533.1358228</v>
      </c>
      <c r="J61" s="21"/>
      <c r="M61" s="64"/>
      <c r="N61" s="89"/>
      <c r="O61" s="90"/>
    </row>
    <row r="62" spans="1:255" ht="12.95" customHeight="1" x14ac:dyDescent="0.2">
      <c r="B62" s="2" t="s">
        <v>56</v>
      </c>
      <c r="C62" s="3" t="s">
        <v>182</v>
      </c>
      <c r="D62" s="2" t="s">
        <v>32</v>
      </c>
      <c r="E62" s="2" t="s">
        <v>15</v>
      </c>
      <c r="F62" s="19">
        <v>1000000000</v>
      </c>
      <c r="G62" s="19">
        <f>F62</f>
        <v>1000000000</v>
      </c>
      <c r="H62" s="19">
        <v>1000000000</v>
      </c>
      <c r="I62" s="19">
        <f>H62</f>
        <v>1000000000</v>
      </c>
      <c r="J62" s="21"/>
      <c r="M62" s="64"/>
      <c r="N62" s="89"/>
      <c r="O62" s="90"/>
    </row>
    <row r="63" spans="1:255" ht="12.95" customHeight="1" x14ac:dyDescent="0.2">
      <c r="B63" s="2" t="s">
        <v>57</v>
      </c>
      <c r="C63" s="3" t="s">
        <v>183</v>
      </c>
      <c r="D63" s="2" t="s">
        <v>32</v>
      </c>
      <c r="E63" s="2" t="s">
        <v>15</v>
      </c>
      <c r="F63" s="19">
        <v>1000000000</v>
      </c>
      <c r="G63" s="19">
        <f>F63</f>
        <v>1000000000</v>
      </c>
      <c r="H63" s="19">
        <v>1000000000</v>
      </c>
      <c r="I63" s="19">
        <f>H63</f>
        <v>1000000000</v>
      </c>
      <c r="J63" s="21"/>
      <c r="K63" s="82"/>
      <c r="L63" s="84"/>
      <c r="M63" s="64"/>
    </row>
    <row r="64" spans="1:255" ht="12.95" customHeight="1" x14ac:dyDescent="0.2">
      <c r="B64" s="2" t="s">
        <v>58</v>
      </c>
      <c r="C64" s="132" t="s">
        <v>200</v>
      </c>
      <c r="D64" s="2" t="s">
        <v>31</v>
      </c>
      <c r="E64" s="2" t="s">
        <v>15</v>
      </c>
      <c r="F64" s="19">
        <v>300000000</v>
      </c>
      <c r="G64" s="99">
        <f>F64</f>
        <v>300000000</v>
      </c>
      <c r="H64" s="19">
        <v>300000000</v>
      </c>
      <c r="I64" s="99">
        <f>H64</f>
        <v>300000000</v>
      </c>
      <c r="J64" s="21"/>
      <c r="K64" s="82"/>
      <c r="L64" s="84"/>
      <c r="M64" s="64"/>
    </row>
    <row r="65" spans="1:15" ht="12.95" customHeight="1" x14ac:dyDescent="0.2">
      <c r="B65" s="2" t="s">
        <v>59</v>
      </c>
      <c r="C65" s="3" t="s">
        <v>193</v>
      </c>
      <c r="D65" s="2" t="s">
        <v>31</v>
      </c>
      <c r="E65" s="105" t="s">
        <v>15</v>
      </c>
      <c r="F65" s="19">
        <v>500000000</v>
      </c>
      <c r="G65" s="99">
        <f>F65</f>
        <v>500000000</v>
      </c>
      <c r="H65" s="19">
        <v>500000000</v>
      </c>
      <c r="I65" s="99">
        <f>H65</f>
        <v>500000000</v>
      </c>
      <c r="J65" s="21"/>
      <c r="K65" s="82"/>
      <c r="L65" s="84"/>
      <c r="M65" s="64"/>
    </row>
    <row r="66" spans="1:15" ht="12.95" customHeight="1" x14ac:dyDescent="0.2">
      <c r="B66" s="2" t="s">
        <v>61</v>
      </c>
      <c r="C66" s="7" t="s">
        <v>199</v>
      </c>
      <c r="D66" s="2" t="s">
        <v>76</v>
      </c>
      <c r="E66" s="5" t="s">
        <v>14</v>
      </c>
      <c r="F66" s="19">
        <v>100000000</v>
      </c>
      <c r="G66" s="19">
        <f>+F66*$L$7</f>
        <v>755778700</v>
      </c>
      <c r="H66" s="19">
        <v>100000000</v>
      </c>
      <c r="I66" s="19">
        <f>+H66*$M$7</f>
        <v>740664500</v>
      </c>
      <c r="J66" s="21"/>
      <c r="K66" s="82"/>
      <c r="L66" s="84"/>
      <c r="M66" s="64"/>
    </row>
    <row r="67" spans="1:15" ht="12.95" customHeight="1" x14ac:dyDescent="0.2">
      <c r="B67" s="2" t="s">
        <v>62</v>
      </c>
      <c r="C67" s="3" t="s">
        <v>198</v>
      </c>
      <c r="D67" s="2" t="s">
        <v>73</v>
      </c>
      <c r="E67" s="5" t="s">
        <v>14</v>
      </c>
      <c r="F67" s="19">
        <v>150000000</v>
      </c>
      <c r="G67" s="104">
        <f>+F67*$L$7</f>
        <v>1133668050</v>
      </c>
      <c r="H67" s="19">
        <v>150000000</v>
      </c>
      <c r="I67" s="19">
        <f>+H67*$M$7</f>
        <v>1110996750</v>
      </c>
      <c r="J67" s="52"/>
      <c r="K67" s="82"/>
      <c r="L67" s="84"/>
      <c r="M67" s="64"/>
    </row>
    <row r="68" spans="1:15" ht="12.95" customHeight="1" x14ac:dyDescent="0.2">
      <c r="B68" s="2" t="s">
        <v>63</v>
      </c>
      <c r="C68" s="132" t="s">
        <v>219</v>
      </c>
      <c r="D68" s="105" t="s">
        <v>32</v>
      </c>
      <c r="E68" s="5" t="s">
        <v>14</v>
      </c>
      <c r="F68" s="106">
        <v>0</v>
      </c>
      <c r="G68" s="104">
        <v>0</v>
      </c>
      <c r="H68" s="106">
        <v>300000000</v>
      </c>
      <c r="I68" s="19">
        <f>+H68*$M$7</f>
        <v>2221993500</v>
      </c>
      <c r="J68" s="21"/>
      <c r="K68" s="82"/>
      <c r="L68" s="84"/>
      <c r="M68" s="64"/>
    </row>
    <row r="69" spans="1:15" ht="12.95" customHeight="1" thickBot="1" x14ac:dyDescent="0.25">
      <c r="A69" s="215">
        <v>510</v>
      </c>
      <c r="B69" s="2" t="s">
        <v>64</v>
      </c>
      <c r="C69" s="7" t="s">
        <v>220</v>
      </c>
      <c r="D69" s="2" t="s">
        <v>31</v>
      </c>
      <c r="E69" s="22" t="s">
        <v>15</v>
      </c>
      <c r="F69" s="19">
        <v>0</v>
      </c>
      <c r="G69" s="99">
        <f>F69</f>
        <v>0</v>
      </c>
      <c r="H69" s="19">
        <v>950000000</v>
      </c>
      <c r="I69" s="99">
        <f>H69</f>
        <v>950000000</v>
      </c>
      <c r="J69" s="21"/>
      <c r="K69" s="82"/>
      <c r="L69" s="84"/>
      <c r="M69" s="64"/>
    </row>
    <row r="70" spans="1:15" ht="12.95" customHeight="1" thickTop="1" thickBot="1" x14ac:dyDescent="0.25">
      <c r="A70" s="215"/>
      <c r="B70" s="66"/>
      <c r="C70" s="60" t="s">
        <v>17</v>
      </c>
      <c r="D70" s="59"/>
      <c r="E70" s="94" t="s">
        <v>15</v>
      </c>
      <c r="F70" s="67"/>
      <c r="G70" s="61">
        <f>SUM(G23:G67)</f>
        <v>21464516125.9366</v>
      </c>
      <c r="H70" s="67"/>
      <c r="I70" s="61">
        <f>SUM(I23:I69)</f>
        <v>20915699607.778553</v>
      </c>
      <c r="J70" s="107"/>
      <c r="K70" s="82"/>
      <c r="L70" s="84"/>
      <c r="M70" s="64"/>
    </row>
    <row r="71" spans="1:15" ht="12.95" customHeight="1" thickTop="1" x14ac:dyDescent="0.2">
      <c r="A71" s="215"/>
      <c r="B71" s="33"/>
      <c r="C71" s="26"/>
      <c r="D71" s="27"/>
      <c r="E71" s="27"/>
      <c r="F71" s="34"/>
      <c r="G71" s="34"/>
      <c r="H71" s="34"/>
      <c r="I71" s="85"/>
      <c r="J71" s="21"/>
      <c r="K71" s="82"/>
      <c r="L71" s="84"/>
      <c r="M71" s="64"/>
    </row>
    <row r="72" spans="1:15" ht="21" customHeight="1" x14ac:dyDescent="0.2">
      <c r="B72" s="189" t="s">
        <v>184</v>
      </c>
      <c r="C72" s="190"/>
      <c r="D72" s="190"/>
      <c r="E72" s="190"/>
      <c r="F72" s="190"/>
      <c r="G72" s="190"/>
      <c r="H72" s="190"/>
      <c r="I72" s="191"/>
      <c r="J72" s="21"/>
      <c r="K72" s="82"/>
      <c r="L72" s="84"/>
      <c r="M72" s="64"/>
    </row>
    <row r="73" spans="1:15" ht="12.95" customHeight="1" thickBot="1" x14ac:dyDescent="0.25">
      <c r="B73" s="22"/>
      <c r="C73" s="23"/>
      <c r="D73" s="22"/>
      <c r="E73" s="22"/>
      <c r="F73" s="24"/>
      <c r="G73" s="24"/>
      <c r="H73" s="24"/>
      <c r="I73" s="24"/>
      <c r="J73" s="21"/>
      <c r="K73" s="82"/>
      <c r="L73" s="84"/>
      <c r="M73" s="64"/>
    </row>
    <row r="74" spans="1:15" ht="12.95" customHeight="1" thickTop="1" thickBot="1" x14ac:dyDescent="0.25">
      <c r="B74" s="59"/>
      <c r="C74" s="60" t="s">
        <v>17</v>
      </c>
      <c r="D74" s="66"/>
      <c r="E74" s="59" t="s">
        <v>15</v>
      </c>
      <c r="F74" s="61"/>
      <c r="G74" s="61">
        <f>+G73</f>
        <v>0</v>
      </c>
      <c r="H74" s="61"/>
      <c r="I74" s="61">
        <f>SUM(I73)</f>
        <v>0</v>
      </c>
      <c r="J74" s="21"/>
      <c r="K74" s="92"/>
      <c r="L74" s="93"/>
      <c r="M74" s="64"/>
    </row>
    <row r="75" spans="1:15" ht="12.95" customHeight="1" thickTop="1" x14ac:dyDescent="0.2">
      <c r="B75" s="27"/>
      <c r="C75" s="20"/>
      <c r="D75" s="35"/>
      <c r="E75" s="27"/>
      <c r="F75" s="28"/>
      <c r="G75" s="28"/>
      <c r="H75" s="36"/>
      <c r="I75" s="43"/>
      <c r="J75" s="21"/>
      <c r="M75" s="64"/>
    </row>
    <row r="76" spans="1:15" ht="19.5" customHeight="1" x14ac:dyDescent="0.2">
      <c r="B76" s="180" t="s">
        <v>185</v>
      </c>
      <c r="C76" s="181"/>
      <c r="D76" s="181"/>
      <c r="E76" s="181"/>
      <c r="F76" s="181"/>
      <c r="G76" s="181"/>
      <c r="H76" s="181"/>
      <c r="I76" s="182"/>
      <c r="J76" s="21"/>
      <c r="K76" s="123" t="s">
        <v>216</v>
      </c>
      <c r="L76" s="39"/>
      <c r="N76" s="123"/>
    </row>
    <row r="77" spans="1:15" ht="12.95" customHeight="1" x14ac:dyDescent="0.2">
      <c r="B77" s="2" t="s">
        <v>2</v>
      </c>
      <c r="C77" s="3" t="s">
        <v>19</v>
      </c>
      <c r="D77" s="2"/>
      <c r="E77" s="2" t="s">
        <v>15</v>
      </c>
      <c r="F77" s="19">
        <v>16645319840</v>
      </c>
      <c r="G77" s="19">
        <f>+F77</f>
        <v>16645319840</v>
      </c>
      <c r="H77" s="19">
        <v>18123228480</v>
      </c>
      <c r="I77" s="19">
        <f>+H77</f>
        <v>18123228480</v>
      </c>
      <c r="J77" s="21"/>
      <c r="K77" s="92">
        <f>H78+H79</f>
        <v>1590498800</v>
      </c>
      <c r="L77" s="93" t="s">
        <v>164</v>
      </c>
      <c r="M77" s="64"/>
      <c r="N77" s="92"/>
      <c r="O77" s="93"/>
    </row>
    <row r="78" spans="1:15" ht="12.95" customHeight="1" x14ac:dyDescent="0.2">
      <c r="B78" s="2" t="s">
        <v>3</v>
      </c>
      <c r="C78" s="3" t="s">
        <v>81</v>
      </c>
      <c r="D78" s="2"/>
      <c r="E78" s="2" t="s">
        <v>14</v>
      </c>
      <c r="F78" s="19">
        <v>104427430</v>
      </c>
      <c r="G78" s="19">
        <f>+F78*$L$7</f>
        <v>789240272.89741004</v>
      </c>
      <c r="H78" s="19">
        <v>103473800</v>
      </c>
      <c r="I78" s="19">
        <f>+H78*$M$7</f>
        <v>766393703.40100002</v>
      </c>
      <c r="J78" s="21"/>
      <c r="K78" s="92">
        <f>H77</f>
        <v>18123228480</v>
      </c>
      <c r="L78" s="93" t="s">
        <v>162</v>
      </c>
      <c r="M78" s="64"/>
      <c r="N78" s="92"/>
      <c r="O78" s="93"/>
    </row>
    <row r="79" spans="1:15" ht="12.95" customHeight="1" thickBot="1" x14ac:dyDescent="0.25">
      <c r="B79" s="22" t="s">
        <v>20</v>
      </c>
      <c r="C79" s="23" t="s">
        <v>158</v>
      </c>
      <c r="D79" s="22"/>
      <c r="E79" s="22" t="s">
        <v>14</v>
      </c>
      <c r="F79" s="24">
        <v>1487025000</v>
      </c>
      <c r="G79" s="19">
        <f>+F79*$L$7</f>
        <v>11238618213.675001</v>
      </c>
      <c r="H79" s="24">
        <v>1487025000</v>
      </c>
      <c r="I79" s="19">
        <f>+H79*$M$7</f>
        <v>11013866281.125</v>
      </c>
      <c r="J79" s="21"/>
      <c r="K79" s="92">
        <f>K77*M7+K78</f>
        <v>29903488464.526001</v>
      </c>
      <c r="L79" s="93" t="s">
        <v>180</v>
      </c>
      <c r="M79" s="64"/>
      <c r="N79" s="92"/>
      <c r="O79" s="93"/>
    </row>
    <row r="80" spans="1:15" ht="12.95" customHeight="1" thickTop="1" thickBot="1" x14ac:dyDescent="0.25">
      <c r="B80" s="59"/>
      <c r="C80" s="60" t="s">
        <v>17</v>
      </c>
      <c r="D80" s="59"/>
      <c r="E80" s="59" t="s">
        <v>15</v>
      </c>
      <c r="F80" s="67"/>
      <c r="G80" s="61">
        <f>SUM(G77:G79)</f>
        <v>28673178326.572411</v>
      </c>
      <c r="H80" s="67"/>
      <c r="I80" s="61">
        <f>SUM(I77:I79)</f>
        <v>29903488464.526001</v>
      </c>
      <c r="J80" s="21"/>
      <c r="M80" s="64"/>
    </row>
    <row r="81" spans="1:15" ht="12.95" customHeight="1" thickTop="1" thickBot="1" x14ac:dyDescent="0.25">
      <c r="B81" s="27"/>
      <c r="C81" s="26"/>
      <c r="D81" s="27"/>
      <c r="E81" s="27"/>
      <c r="F81" s="28"/>
      <c r="G81" s="28"/>
      <c r="H81" s="28"/>
      <c r="I81" s="28"/>
      <c r="J81" s="21"/>
      <c r="K81" s="39"/>
      <c r="M81" s="64"/>
    </row>
    <row r="82" spans="1:15" ht="12.95" customHeight="1" thickTop="1" thickBot="1" x14ac:dyDescent="0.25">
      <c r="B82" s="183" t="s">
        <v>186</v>
      </c>
      <c r="C82" s="184"/>
      <c r="D82" s="185"/>
      <c r="E82" s="59" t="s">
        <v>15</v>
      </c>
      <c r="F82" s="69"/>
      <c r="G82" s="61">
        <f>+G80+G70+G20+I74</f>
        <v>125891957252.509</v>
      </c>
      <c r="H82" s="69"/>
      <c r="I82" s="61">
        <f>+I80+I70+I20+K74</f>
        <v>128908426072.30455</v>
      </c>
      <c r="J82" s="21"/>
      <c r="K82" s="100"/>
      <c r="L82" s="96"/>
      <c r="M82" s="64"/>
    </row>
    <row r="83" spans="1:15" ht="12.95" customHeight="1" thickTop="1" x14ac:dyDescent="0.2">
      <c r="B83" s="25"/>
      <c r="C83" s="26"/>
      <c r="D83" s="27"/>
      <c r="E83" s="27"/>
      <c r="F83" s="28"/>
      <c r="G83" s="29"/>
      <c r="H83" s="29"/>
      <c r="I83" s="29"/>
      <c r="J83" s="21"/>
      <c r="K83" s="95"/>
      <c r="L83" s="96"/>
      <c r="M83" s="64"/>
    </row>
    <row r="84" spans="1:15" ht="19.5" customHeight="1" x14ac:dyDescent="0.2">
      <c r="B84" s="189" t="s">
        <v>109</v>
      </c>
      <c r="C84" s="190"/>
      <c r="D84" s="190"/>
      <c r="E84" s="190"/>
      <c r="F84" s="190"/>
      <c r="G84" s="190"/>
      <c r="H84" s="190"/>
      <c r="I84" s="191"/>
      <c r="J84" s="52"/>
      <c r="K84" s="95"/>
      <c r="L84" s="96"/>
      <c r="M84" s="64"/>
    </row>
    <row r="85" spans="1:15" ht="12.95" customHeight="1" x14ac:dyDescent="0.2">
      <c r="B85" s="2" t="s">
        <v>2</v>
      </c>
      <c r="C85" s="3" t="s">
        <v>30</v>
      </c>
      <c r="D85" s="2"/>
      <c r="E85" s="2" t="s">
        <v>14</v>
      </c>
      <c r="F85" s="19">
        <v>750000000</v>
      </c>
      <c r="G85" s="19">
        <f>+F85*$L$7</f>
        <v>5668340250</v>
      </c>
      <c r="H85" s="19">
        <v>750000000</v>
      </c>
      <c r="I85" s="19">
        <f>+H85*$M$7</f>
        <v>5554983750</v>
      </c>
      <c r="J85" s="28"/>
      <c r="M85" s="64"/>
    </row>
    <row r="86" spans="1:15" ht="12.95" customHeight="1" x14ac:dyDescent="0.2">
      <c r="A86" s="172"/>
      <c r="B86" s="2" t="s">
        <v>3</v>
      </c>
      <c r="C86" s="3" t="s">
        <v>143</v>
      </c>
      <c r="D86" s="2"/>
      <c r="E86" s="2" t="s">
        <v>14</v>
      </c>
      <c r="F86" s="19">
        <v>1250000000</v>
      </c>
      <c r="G86" s="19">
        <f>+F86*$L$7</f>
        <v>9447233750</v>
      </c>
      <c r="H86" s="19">
        <v>1250000000</v>
      </c>
      <c r="I86" s="19">
        <f>+H86*$M$7</f>
        <v>9258306250</v>
      </c>
      <c r="J86" s="28"/>
      <c r="M86" s="64"/>
    </row>
    <row r="87" spans="1:15" ht="12.95" customHeight="1" x14ac:dyDescent="0.2">
      <c r="B87" s="2" t="s">
        <v>20</v>
      </c>
      <c r="C87" s="3" t="s">
        <v>160</v>
      </c>
      <c r="D87" s="2"/>
      <c r="E87" s="2" t="s">
        <v>14</v>
      </c>
      <c r="F87" s="19">
        <v>1500000000</v>
      </c>
      <c r="G87" s="19">
        <f>+F87*$L$7</f>
        <v>11336680500</v>
      </c>
      <c r="H87" s="19">
        <v>1500000000</v>
      </c>
      <c r="I87" s="19">
        <f>+H87*$M$7</f>
        <v>11109967500</v>
      </c>
      <c r="J87" s="20"/>
      <c r="M87" s="20"/>
    </row>
    <row r="88" spans="1:15" ht="12.95" customHeight="1" x14ac:dyDescent="0.2">
      <c r="B88" s="2" t="s">
        <v>4</v>
      </c>
      <c r="C88" s="3" t="s">
        <v>221</v>
      </c>
      <c r="D88" s="2"/>
      <c r="E88" s="2" t="s">
        <v>14</v>
      </c>
      <c r="F88" s="19">
        <v>0</v>
      </c>
      <c r="G88" s="19">
        <f>+F88*$L$7</f>
        <v>0</v>
      </c>
      <c r="H88" s="19">
        <v>1250000000</v>
      </c>
      <c r="I88" s="19">
        <f>+H88*$M$7</f>
        <v>9258306250</v>
      </c>
      <c r="J88" s="20"/>
      <c r="M88" s="20"/>
    </row>
    <row r="89" spans="1:15" ht="12.95" customHeight="1" x14ac:dyDescent="0.2">
      <c r="B89" s="2" t="s">
        <v>5</v>
      </c>
      <c r="C89" s="3" t="s">
        <v>117</v>
      </c>
      <c r="D89" s="2"/>
      <c r="E89" s="2" t="s">
        <v>18</v>
      </c>
      <c r="F89" s="19">
        <v>1500000000</v>
      </c>
      <c r="G89" s="19">
        <f>+F89*$L$8</f>
        <v>10752804000</v>
      </c>
      <c r="H89" s="19">
        <v>1500000000</v>
      </c>
      <c r="I89" s="19">
        <f>+H89*$M$8</f>
        <v>9735337500</v>
      </c>
      <c r="J89" s="21"/>
      <c r="K89" s="88"/>
      <c r="L89" s="88"/>
    </row>
    <row r="90" spans="1:15" ht="12.95" customHeight="1" x14ac:dyDescent="0.2">
      <c r="B90" s="2" t="s">
        <v>6</v>
      </c>
      <c r="C90" s="3" t="s">
        <v>116</v>
      </c>
      <c r="D90" s="2"/>
      <c r="E90" s="2" t="s">
        <v>14</v>
      </c>
      <c r="F90" s="19">
        <v>882456759.61000001</v>
      </c>
      <c r="G90" s="19">
        <f>+F90*$L$7</f>
        <v>6669420225.8425837</v>
      </c>
      <c r="H90" s="19">
        <v>882456759.61000001</v>
      </c>
      <c r="I90" s="19">
        <f>+H90*$M$7</f>
        <v>6536043946.2816086</v>
      </c>
      <c r="J90" s="21"/>
      <c r="K90" s="80"/>
      <c r="L90" s="79"/>
    </row>
    <row r="91" spans="1:15" ht="12.95" customHeight="1" x14ac:dyDescent="0.2">
      <c r="B91" s="2" t="s">
        <v>7</v>
      </c>
      <c r="C91" s="3" t="s">
        <v>118</v>
      </c>
      <c r="D91" s="2"/>
      <c r="E91" s="2" t="s">
        <v>14</v>
      </c>
      <c r="F91" s="19">
        <v>1081081081.0799999</v>
      </c>
      <c r="G91" s="19">
        <f>+F91*$L$7</f>
        <v>8170580540.5323696</v>
      </c>
      <c r="H91" s="19">
        <v>1081081081.0799999</v>
      </c>
      <c r="I91" s="19">
        <f>+H91*$M$7</f>
        <v>8007183783.7757759</v>
      </c>
      <c r="J91" s="21"/>
      <c r="K91" s="123" t="s">
        <v>216</v>
      </c>
      <c r="L91" s="39"/>
      <c r="N91" s="123"/>
    </row>
    <row r="92" spans="1:15" ht="12.95" customHeight="1" x14ac:dyDescent="0.2">
      <c r="B92" s="2" t="s">
        <v>8</v>
      </c>
      <c r="C92" s="7" t="s">
        <v>119</v>
      </c>
      <c r="D92" s="5"/>
      <c r="E92" s="5" t="s">
        <v>14</v>
      </c>
      <c r="F92" s="19">
        <v>1144164759.73</v>
      </c>
      <c r="G92" s="19">
        <f>+F92*$L$7</f>
        <v>8647353546.9455185</v>
      </c>
      <c r="H92" s="19">
        <v>0</v>
      </c>
      <c r="I92" s="19">
        <f>+H92*$M$7</f>
        <v>0</v>
      </c>
      <c r="J92" s="28"/>
      <c r="K92" s="89">
        <f>H85+H86+H87+H90+H91+H93+H94+H88</f>
        <v>9178201092.0699997</v>
      </c>
      <c r="L92" s="89" t="s">
        <v>161</v>
      </c>
      <c r="N92" s="89"/>
      <c r="O92" s="89"/>
    </row>
    <row r="93" spans="1:15" ht="12.95" customHeight="1" x14ac:dyDescent="0.2">
      <c r="A93" s="174"/>
      <c r="B93" s="2" t="s">
        <v>9</v>
      </c>
      <c r="C93" s="3" t="s">
        <v>126</v>
      </c>
      <c r="D93" s="2"/>
      <c r="E93" s="2" t="s">
        <v>14</v>
      </c>
      <c r="F93" s="19">
        <v>1167406023.8199999</v>
      </c>
      <c r="G93" s="19">
        <f>+F93*$L$7</f>
        <v>8823006070.5484867</v>
      </c>
      <c r="H93" s="19">
        <v>1167406023.8199999</v>
      </c>
      <c r="I93" s="19">
        <f>+H93*$M$7</f>
        <v>8646561989.2962837</v>
      </c>
      <c r="J93" s="28"/>
      <c r="K93" s="89">
        <f>H89</f>
        <v>1500000000</v>
      </c>
      <c r="L93" s="89" t="s">
        <v>163</v>
      </c>
      <c r="N93" s="89"/>
      <c r="O93" s="89"/>
    </row>
    <row r="94" spans="1:15" ht="12.95" customHeight="1" thickBot="1" x14ac:dyDescent="0.25">
      <c r="A94" s="174"/>
      <c r="B94" s="2" t="s">
        <v>10</v>
      </c>
      <c r="C94" s="23" t="s">
        <v>131</v>
      </c>
      <c r="D94" s="22"/>
      <c r="E94" s="22" t="s">
        <v>14</v>
      </c>
      <c r="F94" s="24">
        <v>1297257227.5599999</v>
      </c>
      <c r="G94" s="19">
        <f>+F94*$L$7</f>
        <v>9804393810.1090088</v>
      </c>
      <c r="H94" s="24">
        <v>1297257227.5599999</v>
      </c>
      <c r="I94" s="19">
        <f>+H94*$M$7</f>
        <v>9608323758.2211361</v>
      </c>
      <c r="J94" s="28"/>
      <c r="K94" s="89">
        <f>K92*M7+K93*M8</f>
        <v>77715014727.574799</v>
      </c>
      <c r="L94" s="90" t="s">
        <v>180</v>
      </c>
      <c r="N94" s="89"/>
      <c r="O94" s="90"/>
    </row>
    <row r="95" spans="1:15" ht="12.95" customHeight="1" thickTop="1" thickBot="1" x14ac:dyDescent="0.25">
      <c r="B95" s="66"/>
      <c r="C95" s="60" t="s">
        <v>17</v>
      </c>
      <c r="D95" s="59"/>
      <c r="E95" s="59" t="s">
        <v>15</v>
      </c>
      <c r="F95" s="67"/>
      <c r="G95" s="61">
        <f>SUM(G85:G94)</f>
        <v>79319812693.977966</v>
      </c>
      <c r="H95" s="67"/>
      <c r="I95" s="61">
        <f>SUM(I85:I94)</f>
        <v>77715014727.574799</v>
      </c>
      <c r="J95" s="28"/>
      <c r="K95" s="87"/>
      <c r="L95" s="88"/>
    </row>
    <row r="96" spans="1:15" ht="16.5" thickTop="1" x14ac:dyDescent="0.2">
      <c r="B96" s="35"/>
      <c r="C96" s="26"/>
      <c r="D96" s="27"/>
      <c r="E96" s="27"/>
      <c r="F96" s="28"/>
      <c r="G96" s="28"/>
      <c r="H96" s="28"/>
      <c r="I96" s="28"/>
      <c r="J96" s="70"/>
    </row>
    <row r="97" spans="1:15" ht="20.25" customHeight="1" x14ac:dyDescent="0.2">
      <c r="B97" s="189" t="s">
        <v>110</v>
      </c>
      <c r="C97" s="190"/>
      <c r="D97" s="190"/>
      <c r="E97" s="190"/>
      <c r="F97" s="190"/>
      <c r="G97" s="190"/>
      <c r="H97" s="190"/>
      <c r="I97" s="191"/>
      <c r="J97" s="70"/>
    </row>
    <row r="98" spans="1:15" ht="12.95" customHeight="1" x14ac:dyDescent="0.2">
      <c r="B98" s="2" t="s">
        <v>2</v>
      </c>
      <c r="C98" s="3" t="s">
        <v>29</v>
      </c>
      <c r="D98" s="2"/>
      <c r="E98" s="2" t="s">
        <v>14</v>
      </c>
      <c r="F98" s="32">
        <v>408834.73</v>
      </c>
      <c r="G98" s="19">
        <f t="shared" ref="G98:G104" si="2">+F98*$L$7</f>
        <v>3089885.8075425099</v>
      </c>
      <c r="H98" s="32">
        <v>408834.73</v>
      </c>
      <c r="I98" s="19">
        <f>+H98*$M$7</f>
        <v>3028093.7087808498</v>
      </c>
      <c r="J98" s="21"/>
      <c r="K98" s="87"/>
      <c r="L98" s="88"/>
      <c r="M98" s="20"/>
    </row>
    <row r="99" spans="1:15" ht="12.95" customHeight="1" x14ac:dyDescent="0.2">
      <c r="B99" s="2" t="s">
        <v>3</v>
      </c>
      <c r="C99" s="7" t="s">
        <v>120</v>
      </c>
      <c r="D99" s="5" t="s">
        <v>33</v>
      </c>
      <c r="E99" s="5" t="s">
        <v>14</v>
      </c>
      <c r="F99" s="32">
        <v>5602822.5599999996</v>
      </c>
      <c r="G99" s="19">
        <f t="shared" si="2"/>
        <v>42344939.507274717</v>
      </c>
      <c r="H99" s="32">
        <v>3726072.56</v>
      </c>
      <c r="I99" s="19">
        <f>+H99*$M$7</f>
        <v>27597696.696161199</v>
      </c>
      <c r="J99" s="21"/>
      <c r="N99" s="123"/>
    </row>
    <row r="100" spans="1:15" ht="12.95" customHeight="1" x14ac:dyDescent="0.2">
      <c r="B100" s="2" t="s">
        <v>20</v>
      </c>
      <c r="C100" s="3" t="s">
        <v>121</v>
      </c>
      <c r="D100" s="2" t="s">
        <v>67</v>
      </c>
      <c r="E100" s="2" t="s">
        <v>14</v>
      </c>
      <c r="F100" s="32">
        <v>10946542.779999999</v>
      </c>
      <c r="G100" s="19">
        <f t="shared" si="2"/>
        <v>82731638.717627853</v>
      </c>
      <c r="H100" s="32">
        <v>0</v>
      </c>
      <c r="I100" s="19">
        <f>+H100*$L$7</f>
        <v>0</v>
      </c>
      <c r="J100" s="21"/>
      <c r="N100" s="89"/>
      <c r="O100" s="90"/>
    </row>
    <row r="101" spans="1:15" ht="12.95" customHeight="1" x14ac:dyDescent="0.2">
      <c r="B101" s="2" t="s">
        <v>4</v>
      </c>
      <c r="C101" s="3" t="s">
        <v>122</v>
      </c>
      <c r="D101" s="2" t="s">
        <v>67</v>
      </c>
      <c r="E101" s="2" t="s">
        <v>14</v>
      </c>
      <c r="F101" s="32">
        <v>19900000</v>
      </c>
      <c r="G101" s="19">
        <f t="shared" si="2"/>
        <v>150399961.30000001</v>
      </c>
      <c r="H101" s="32">
        <v>0</v>
      </c>
      <c r="I101" s="19">
        <f>+H101*$L$7</f>
        <v>0</v>
      </c>
      <c r="J101" s="21"/>
      <c r="K101" s="79"/>
      <c r="L101" s="79"/>
    </row>
    <row r="102" spans="1:15" ht="12.95" customHeight="1" x14ac:dyDescent="0.2">
      <c r="B102" s="2" t="s">
        <v>5</v>
      </c>
      <c r="C102" s="3" t="s">
        <v>123</v>
      </c>
      <c r="D102" s="2" t="s">
        <v>67</v>
      </c>
      <c r="E102" s="2" t="s">
        <v>14</v>
      </c>
      <c r="F102" s="32">
        <v>5996801.6900000004</v>
      </c>
      <c r="G102" s="19">
        <f t="shared" si="2"/>
        <v>45322549.854260035</v>
      </c>
      <c r="H102" s="32">
        <v>0</v>
      </c>
      <c r="I102" s="19">
        <f>+H102*$L$7</f>
        <v>0</v>
      </c>
      <c r="J102" s="21"/>
      <c r="K102" s="123" t="s">
        <v>216</v>
      </c>
      <c r="L102" s="39"/>
    </row>
    <row r="103" spans="1:15" ht="12.95" customHeight="1" x14ac:dyDescent="0.2">
      <c r="B103" s="2" t="s">
        <v>6</v>
      </c>
      <c r="C103" s="3" t="s">
        <v>68</v>
      </c>
      <c r="D103" s="2" t="s">
        <v>67</v>
      </c>
      <c r="E103" s="2" t="s">
        <v>14</v>
      </c>
      <c r="F103" s="32">
        <v>14278099.300000001</v>
      </c>
      <c r="G103" s="19">
        <f t="shared" si="2"/>
        <v>107910833.27424911</v>
      </c>
      <c r="H103" s="32">
        <v>0</v>
      </c>
      <c r="I103" s="19">
        <f>+H103*$L$7</f>
        <v>0</v>
      </c>
      <c r="J103" s="21"/>
      <c r="K103" s="89">
        <f>H98+H99</f>
        <v>4134907.29</v>
      </c>
      <c r="L103" s="89" t="s">
        <v>161</v>
      </c>
    </row>
    <row r="104" spans="1:15" ht="12.95" customHeight="1" thickBot="1" x14ac:dyDescent="0.25">
      <c r="B104" s="2" t="s">
        <v>7</v>
      </c>
      <c r="C104" s="3" t="s">
        <v>69</v>
      </c>
      <c r="D104" s="2" t="s">
        <v>67</v>
      </c>
      <c r="E104" s="2" t="s">
        <v>14</v>
      </c>
      <c r="F104" s="32">
        <v>10470606.16</v>
      </c>
      <c r="G104" s="19">
        <f t="shared" si="2"/>
        <v>79134611.118167922</v>
      </c>
      <c r="H104" s="32">
        <v>0</v>
      </c>
      <c r="I104" s="19">
        <f>+H104*$L$7</f>
        <v>0</v>
      </c>
      <c r="J104" s="21"/>
      <c r="K104" s="89">
        <f>K103*M7</f>
        <v>30625790.404942051</v>
      </c>
      <c r="L104" s="90" t="s">
        <v>180</v>
      </c>
    </row>
    <row r="105" spans="1:15" ht="12.95" customHeight="1" thickTop="1" thickBot="1" x14ac:dyDescent="0.25">
      <c r="B105" s="59"/>
      <c r="C105" s="60" t="s">
        <v>17</v>
      </c>
      <c r="D105" s="59"/>
      <c r="E105" s="59" t="s">
        <v>15</v>
      </c>
      <c r="F105" s="67"/>
      <c r="G105" s="61">
        <f>SUM(G98:G104)</f>
        <v>510934419.57912213</v>
      </c>
      <c r="H105" s="67"/>
      <c r="I105" s="61">
        <f>SUM(I98:I104)</f>
        <v>30625790.404942051</v>
      </c>
      <c r="J105" s="28"/>
    </row>
    <row r="106" spans="1:15" ht="17.25" thickTop="1" thickBot="1" x14ac:dyDescent="0.25">
      <c r="A106" s="174"/>
      <c r="B106" s="25"/>
      <c r="C106" s="26"/>
      <c r="D106" s="27"/>
      <c r="E106" s="27"/>
      <c r="F106" s="28"/>
      <c r="G106" s="43"/>
      <c r="H106" s="28"/>
      <c r="I106" s="43"/>
      <c r="J106" s="28"/>
    </row>
    <row r="107" spans="1:15" ht="12.95" customHeight="1" thickTop="1" thickBot="1" x14ac:dyDescent="0.25">
      <c r="B107" s="183" t="s">
        <v>187</v>
      </c>
      <c r="C107" s="184"/>
      <c r="D107" s="185"/>
      <c r="E107" s="59" t="s">
        <v>15</v>
      </c>
      <c r="F107" s="61"/>
      <c r="G107" s="61">
        <f>+G105+G95</f>
        <v>79830747113.557083</v>
      </c>
      <c r="H107" s="61"/>
      <c r="I107" s="61">
        <f>+I105+I95</f>
        <v>77745640517.979736</v>
      </c>
      <c r="J107" s="21"/>
    </row>
    <row r="108" spans="1:15" ht="12.95" customHeight="1" thickTop="1" thickBot="1" x14ac:dyDescent="0.25">
      <c r="B108" s="71"/>
      <c r="C108" s="68"/>
      <c r="D108" s="68"/>
      <c r="E108" s="71"/>
      <c r="F108" s="28"/>
      <c r="G108" s="28"/>
      <c r="H108" s="28"/>
      <c r="I108" s="28"/>
      <c r="J108" s="21"/>
      <c r="K108" s="89"/>
      <c r="L108" s="89"/>
    </row>
    <row r="109" spans="1:15" ht="19.5" customHeight="1" thickTop="1" thickBot="1" x14ac:dyDescent="0.25">
      <c r="B109" s="183" t="s">
        <v>112</v>
      </c>
      <c r="C109" s="214"/>
      <c r="D109" s="72"/>
      <c r="E109" s="59" t="s">
        <v>15</v>
      </c>
      <c r="F109" s="61"/>
      <c r="G109" s="61">
        <f>+G107+G82</f>
        <v>205722704366.0661</v>
      </c>
      <c r="H109" s="61"/>
      <c r="I109" s="61">
        <f>+I107+I82</f>
        <v>206654066590.2843</v>
      </c>
      <c r="J109" s="21"/>
      <c r="K109" s="127">
        <f>I109-I80</f>
        <v>176750578125.7583</v>
      </c>
      <c r="L109" s="97" t="s">
        <v>188</v>
      </c>
    </row>
    <row r="110" spans="1:15" ht="12.95" customHeight="1" thickTop="1" x14ac:dyDescent="0.2">
      <c r="B110" s="73"/>
      <c r="C110" s="74"/>
      <c r="D110" s="73"/>
      <c r="E110" s="73"/>
      <c r="F110" s="73"/>
      <c r="G110" s="73"/>
      <c r="H110" s="20"/>
      <c r="I110" s="75"/>
      <c r="J110" s="21"/>
      <c r="K110" s="89"/>
      <c r="L110" s="90"/>
    </row>
    <row r="111" spans="1:15" ht="12.95" customHeight="1" x14ac:dyDescent="0.2">
      <c r="B111" s="134"/>
      <c r="C111" s="134"/>
      <c r="D111" s="135"/>
      <c r="E111" s="135"/>
      <c r="F111" s="135"/>
      <c r="G111" s="135"/>
      <c r="H111" s="136"/>
      <c r="I111" s="134"/>
      <c r="J111" s="21"/>
      <c r="K111" s="20"/>
      <c r="L111" s="20"/>
      <c r="M111" s="20"/>
    </row>
    <row r="112" spans="1:15" ht="19.5" customHeight="1" x14ac:dyDescent="0.2">
      <c r="A112" s="215">
        <v>511</v>
      </c>
      <c r="B112" s="196" t="s">
        <v>207</v>
      </c>
      <c r="C112" s="199"/>
      <c r="D112" s="199"/>
      <c r="E112" s="199"/>
      <c r="F112" s="199"/>
      <c r="G112" s="199"/>
      <c r="H112" s="199"/>
      <c r="I112" s="200"/>
      <c r="J112" s="144"/>
      <c r="K112" s="144"/>
      <c r="L112" s="144"/>
      <c r="M112" s="20"/>
    </row>
    <row r="113" spans="1:14" ht="12" customHeight="1" x14ac:dyDescent="0.2">
      <c r="A113" s="215"/>
      <c r="B113" s="11"/>
      <c r="C113" s="11"/>
      <c r="D113" s="11"/>
      <c r="E113" s="11"/>
      <c r="F113" s="145"/>
      <c r="G113" s="146"/>
      <c r="H113" s="146"/>
      <c r="I113" s="146"/>
      <c r="J113" s="144"/>
      <c r="K113" s="144"/>
      <c r="L113" s="144"/>
      <c r="M113" s="147"/>
    </row>
    <row r="114" spans="1:14" ht="19.5" customHeight="1" x14ac:dyDescent="0.2">
      <c r="A114" s="215"/>
      <c r="B114" s="196" t="s">
        <v>202</v>
      </c>
      <c r="C114" s="197"/>
      <c r="D114" s="197"/>
      <c r="E114" s="197"/>
      <c r="F114" s="197"/>
      <c r="G114" s="197"/>
      <c r="H114" s="197"/>
      <c r="I114" s="198"/>
      <c r="J114" s="144"/>
      <c r="K114" s="144"/>
      <c r="L114" s="144"/>
      <c r="M114" s="148"/>
      <c r="N114" s="20"/>
    </row>
    <row r="115" spans="1:14" ht="12.95" customHeight="1" x14ac:dyDescent="0.2">
      <c r="B115" s="2" t="s">
        <v>2</v>
      </c>
      <c r="C115" s="3" t="s">
        <v>83</v>
      </c>
      <c r="D115" s="2" t="s">
        <v>82</v>
      </c>
      <c r="E115" s="2" t="s">
        <v>14</v>
      </c>
      <c r="F115" s="4">
        <v>740000</v>
      </c>
      <c r="G115" s="4">
        <f t="shared" ref="G115:G138" si="3">+F115*$L$117</f>
        <v>5592762.3799999999</v>
      </c>
      <c r="H115" s="4">
        <v>0</v>
      </c>
      <c r="I115" s="4">
        <f t="shared" ref="I115:I138" si="4">+H115*$M$117</f>
        <v>0</v>
      </c>
      <c r="J115" s="149"/>
      <c r="K115" s="192" t="s">
        <v>159</v>
      </c>
      <c r="L115" s="192"/>
      <c r="M115" s="192"/>
      <c r="N115" s="20"/>
    </row>
    <row r="116" spans="1:14" ht="12.95" customHeight="1" x14ac:dyDescent="0.2">
      <c r="B116" s="2" t="s">
        <v>3</v>
      </c>
      <c r="C116" s="3" t="s">
        <v>84</v>
      </c>
      <c r="D116" s="2" t="s">
        <v>82</v>
      </c>
      <c r="E116" s="2" t="s">
        <v>14</v>
      </c>
      <c r="F116" s="4">
        <v>5200000</v>
      </c>
      <c r="G116" s="4">
        <f t="shared" si="3"/>
        <v>39300492.399999999</v>
      </c>
      <c r="H116" s="4">
        <v>4550000</v>
      </c>
      <c r="I116" s="4">
        <f t="shared" si="4"/>
        <v>33700234.75</v>
      </c>
      <c r="J116" s="149"/>
      <c r="K116" s="137"/>
      <c r="L116" s="140" t="s">
        <v>197</v>
      </c>
      <c r="M116" s="141" t="s">
        <v>216</v>
      </c>
    </row>
    <row r="117" spans="1:14" ht="12.95" customHeight="1" x14ac:dyDescent="0.2">
      <c r="A117" s="171"/>
      <c r="B117" s="2" t="s">
        <v>20</v>
      </c>
      <c r="C117" s="7" t="s">
        <v>85</v>
      </c>
      <c r="D117" s="5" t="s">
        <v>82</v>
      </c>
      <c r="E117" s="2" t="s">
        <v>14</v>
      </c>
      <c r="F117" s="4">
        <v>2180000</v>
      </c>
      <c r="G117" s="4">
        <f t="shared" si="3"/>
        <v>16475975.66</v>
      </c>
      <c r="H117" s="6">
        <v>2180000</v>
      </c>
      <c r="I117" s="4">
        <f t="shared" si="4"/>
        <v>16146486.1</v>
      </c>
      <c r="J117" s="37"/>
      <c r="K117" s="139" t="s">
        <v>14</v>
      </c>
      <c r="L117" s="138">
        <v>7.5577870000000003</v>
      </c>
      <c r="M117" s="110">
        <v>7.4066450000000001</v>
      </c>
    </row>
    <row r="118" spans="1:14" ht="12.95" customHeight="1" x14ac:dyDescent="0.2">
      <c r="A118" s="171"/>
      <c r="B118" s="2" t="s">
        <v>4</v>
      </c>
      <c r="C118" s="7" t="s">
        <v>86</v>
      </c>
      <c r="D118" s="5" t="s">
        <v>82</v>
      </c>
      <c r="E118" s="2" t="s">
        <v>14</v>
      </c>
      <c r="F118" s="4">
        <v>4532040</v>
      </c>
      <c r="G118" s="4">
        <f t="shared" si="3"/>
        <v>34252192.995480001</v>
      </c>
      <c r="H118" s="6">
        <v>4532040</v>
      </c>
      <c r="I118" s="4">
        <f t="shared" si="4"/>
        <v>33567211.4058</v>
      </c>
      <c r="J118" s="37"/>
      <c r="K118" s="139" t="s">
        <v>18</v>
      </c>
      <c r="L118" s="138">
        <v>7.1685359999999996</v>
      </c>
      <c r="M118" s="110">
        <v>6.4902249999999997</v>
      </c>
    </row>
    <row r="119" spans="1:14" ht="22.5" x14ac:dyDescent="0.2">
      <c r="A119" s="171"/>
      <c r="B119" s="2" t="s">
        <v>5</v>
      </c>
      <c r="C119" s="8" t="s">
        <v>222</v>
      </c>
      <c r="D119" s="5" t="s">
        <v>82</v>
      </c>
      <c r="E119" s="2" t="s">
        <v>14</v>
      </c>
      <c r="F119" s="4">
        <v>2599600</v>
      </c>
      <c r="G119" s="4">
        <f t="shared" si="3"/>
        <v>19647223.085200001</v>
      </c>
      <c r="H119" s="6">
        <v>2599600</v>
      </c>
      <c r="I119" s="4">
        <f t="shared" si="4"/>
        <v>19254314.342</v>
      </c>
      <c r="J119" s="37"/>
    </row>
    <row r="120" spans="1:14" ht="22.5" x14ac:dyDescent="0.2">
      <c r="B120" s="2" t="s">
        <v>6</v>
      </c>
      <c r="C120" s="8" t="s">
        <v>223</v>
      </c>
      <c r="D120" s="5" t="s">
        <v>82</v>
      </c>
      <c r="E120" s="2" t="s">
        <v>14</v>
      </c>
      <c r="F120" s="4">
        <v>2720000</v>
      </c>
      <c r="G120" s="4">
        <f t="shared" si="3"/>
        <v>20557180.640000001</v>
      </c>
      <c r="H120" s="6">
        <v>2720000</v>
      </c>
      <c r="I120" s="4">
        <f t="shared" si="4"/>
        <v>20146074.400000002</v>
      </c>
      <c r="J120" s="149"/>
      <c r="K120" s="149"/>
      <c r="L120" s="149"/>
    </row>
    <row r="121" spans="1:14" ht="22.5" x14ac:dyDescent="0.2">
      <c r="B121" s="2" t="s">
        <v>7</v>
      </c>
      <c r="C121" s="8" t="s">
        <v>224</v>
      </c>
      <c r="D121" s="5" t="s">
        <v>82</v>
      </c>
      <c r="E121" s="2" t="s">
        <v>14</v>
      </c>
      <c r="F121" s="4">
        <v>1470000</v>
      </c>
      <c r="G121" s="4">
        <f t="shared" si="3"/>
        <v>11109946.890000001</v>
      </c>
      <c r="H121" s="6">
        <v>1470000</v>
      </c>
      <c r="I121" s="4">
        <f t="shared" si="4"/>
        <v>10887768.15</v>
      </c>
      <c r="J121" s="149"/>
      <c r="K121" s="149"/>
      <c r="L121" s="149"/>
    </row>
    <row r="122" spans="1:14" ht="22.5" x14ac:dyDescent="0.2">
      <c r="B122" s="2" t="s">
        <v>8</v>
      </c>
      <c r="C122" s="8" t="s">
        <v>225</v>
      </c>
      <c r="D122" s="5" t="s">
        <v>82</v>
      </c>
      <c r="E122" s="2" t="s">
        <v>14</v>
      </c>
      <c r="F122" s="4">
        <v>6944400</v>
      </c>
      <c r="G122" s="4">
        <f t="shared" si="3"/>
        <v>52484296.042800002</v>
      </c>
      <c r="H122" s="6">
        <v>6944400</v>
      </c>
      <c r="I122" s="4">
        <f t="shared" si="4"/>
        <v>51434705.538000003</v>
      </c>
      <c r="J122" s="149"/>
      <c r="K122" s="149"/>
      <c r="L122" s="149"/>
    </row>
    <row r="123" spans="1:14" ht="22.5" x14ac:dyDescent="0.2">
      <c r="A123" s="174"/>
      <c r="B123" s="2" t="s">
        <v>9</v>
      </c>
      <c r="C123" s="1" t="s">
        <v>226</v>
      </c>
      <c r="D123" s="2" t="s">
        <v>82</v>
      </c>
      <c r="E123" s="2" t="s">
        <v>14</v>
      </c>
      <c r="F123" s="4">
        <v>1348000</v>
      </c>
      <c r="G123" s="4">
        <f t="shared" si="3"/>
        <v>10187896.876</v>
      </c>
      <c r="H123" s="4">
        <v>1348000</v>
      </c>
      <c r="I123" s="4">
        <f t="shared" si="4"/>
        <v>9984157.4600000009</v>
      </c>
      <c r="J123" s="149"/>
      <c r="K123" s="149"/>
      <c r="L123" s="149"/>
    </row>
    <row r="124" spans="1:14" ht="22.5" x14ac:dyDescent="0.2">
      <c r="A124" s="174"/>
      <c r="B124" s="2" t="s">
        <v>10</v>
      </c>
      <c r="C124" s="1" t="s">
        <v>227</v>
      </c>
      <c r="D124" s="2" t="s">
        <v>82</v>
      </c>
      <c r="E124" s="2" t="s">
        <v>14</v>
      </c>
      <c r="F124" s="4">
        <v>1152394</v>
      </c>
      <c r="G124" s="4">
        <f t="shared" si="3"/>
        <v>8709548.3920780011</v>
      </c>
      <c r="H124" s="4">
        <v>1152394</v>
      </c>
      <c r="I124" s="4">
        <f t="shared" si="4"/>
        <v>8535373.2581300009</v>
      </c>
      <c r="J124" s="149"/>
      <c r="K124" s="149"/>
      <c r="L124" s="149"/>
    </row>
    <row r="125" spans="1:14" ht="22.5" x14ac:dyDescent="0.2">
      <c r="B125" s="2" t="s">
        <v>11</v>
      </c>
      <c r="C125" s="1" t="s">
        <v>228</v>
      </c>
      <c r="D125" s="2" t="s">
        <v>82</v>
      </c>
      <c r="E125" s="2" t="s">
        <v>14</v>
      </c>
      <c r="F125" s="4">
        <v>1485546</v>
      </c>
      <c r="G125" s="4">
        <f t="shared" si="3"/>
        <v>11227440.246702</v>
      </c>
      <c r="H125" s="4">
        <v>1485546</v>
      </c>
      <c r="I125" s="4">
        <f t="shared" si="4"/>
        <v>11002911.85317</v>
      </c>
      <c r="J125" s="149"/>
      <c r="K125" s="149"/>
      <c r="L125" s="149"/>
    </row>
    <row r="126" spans="1:14" ht="22.5" x14ac:dyDescent="0.2">
      <c r="A126" s="174"/>
      <c r="B126" s="2" t="s">
        <v>12</v>
      </c>
      <c r="C126" s="13" t="s">
        <v>229</v>
      </c>
      <c r="D126" s="2" t="s">
        <v>82</v>
      </c>
      <c r="E126" s="2" t="s">
        <v>14</v>
      </c>
      <c r="F126" s="4">
        <v>2870000</v>
      </c>
      <c r="G126" s="4">
        <f t="shared" si="3"/>
        <v>21690848.690000001</v>
      </c>
      <c r="H126" s="4">
        <v>2870000</v>
      </c>
      <c r="I126" s="4">
        <f t="shared" si="4"/>
        <v>21257071.150000002</v>
      </c>
      <c r="J126" s="149"/>
      <c r="K126" s="149"/>
      <c r="L126" s="149"/>
    </row>
    <row r="127" spans="1:14" ht="22.5" x14ac:dyDescent="0.2">
      <c r="B127" s="2" t="s">
        <v>21</v>
      </c>
      <c r="C127" s="9" t="s">
        <v>230</v>
      </c>
      <c r="D127" s="5" t="s">
        <v>82</v>
      </c>
      <c r="E127" s="2" t="s">
        <v>14</v>
      </c>
      <c r="F127" s="4">
        <v>2792000</v>
      </c>
      <c r="G127" s="4">
        <f t="shared" si="3"/>
        <v>21101341.304000001</v>
      </c>
      <c r="H127" s="6">
        <v>2792000</v>
      </c>
      <c r="I127" s="4">
        <f t="shared" si="4"/>
        <v>20679352.84</v>
      </c>
      <c r="J127" s="149"/>
      <c r="K127" s="149"/>
      <c r="L127" s="149"/>
    </row>
    <row r="128" spans="1:14" ht="22.5" x14ac:dyDescent="0.2">
      <c r="B128" s="2" t="s">
        <v>22</v>
      </c>
      <c r="C128" s="9" t="s">
        <v>231</v>
      </c>
      <c r="D128" s="5" t="s">
        <v>82</v>
      </c>
      <c r="E128" s="2" t="s">
        <v>14</v>
      </c>
      <c r="F128" s="4">
        <v>3258000</v>
      </c>
      <c r="G128" s="4">
        <f t="shared" si="3"/>
        <v>24623270.046</v>
      </c>
      <c r="H128" s="6">
        <v>3258000</v>
      </c>
      <c r="I128" s="4">
        <f t="shared" si="4"/>
        <v>24130849.41</v>
      </c>
      <c r="J128" s="149"/>
      <c r="K128" s="149"/>
      <c r="L128" s="149"/>
      <c r="M128" s="42"/>
    </row>
    <row r="129" spans="1:15" ht="22.5" x14ac:dyDescent="0.2">
      <c r="B129" s="2" t="s">
        <v>23</v>
      </c>
      <c r="C129" s="9" t="s">
        <v>232</v>
      </c>
      <c r="D129" s="5" t="s">
        <v>82</v>
      </c>
      <c r="E129" s="2" t="s">
        <v>14</v>
      </c>
      <c r="F129" s="4">
        <v>7600000</v>
      </c>
      <c r="G129" s="4">
        <f t="shared" si="3"/>
        <v>57439181.200000003</v>
      </c>
      <c r="H129" s="6">
        <v>7600000</v>
      </c>
      <c r="I129" s="4">
        <f t="shared" si="4"/>
        <v>56290502</v>
      </c>
      <c r="J129" s="149"/>
      <c r="K129" s="149"/>
      <c r="L129" s="149"/>
      <c r="M129" s="20"/>
    </row>
    <row r="130" spans="1:15" ht="22.5" x14ac:dyDescent="0.2">
      <c r="B130" s="2" t="s">
        <v>24</v>
      </c>
      <c r="C130" s="9" t="s">
        <v>233</v>
      </c>
      <c r="D130" s="5" t="s">
        <v>82</v>
      </c>
      <c r="E130" s="2" t="s">
        <v>14</v>
      </c>
      <c r="F130" s="4">
        <v>2336001</v>
      </c>
      <c r="G130" s="4">
        <f t="shared" si="3"/>
        <v>17654997.989787001</v>
      </c>
      <c r="H130" s="6">
        <v>2336001</v>
      </c>
      <c r="I130" s="4">
        <f t="shared" si="4"/>
        <v>17301930.126644999</v>
      </c>
      <c r="J130" s="149"/>
      <c r="K130" s="149"/>
      <c r="L130" s="149"/>
      <c r="M130" s="20"/>
      <c r="N130" s="41"/>
    </row>
    <row r="131" spans="1:15" ht="22.5" x14ac:dyDescent="0.2">
      <c r="B131" s="2" t="s">
        <v>34</v>
      </c>
      <c r="C131" s="9" t="s">
        <v>87</v>
      </c>
      <c r="D131" s="5" t="s">
        <v>82</v>
      </c>
      <c r="E131" s="2" t="s">
        <v>14</v>
      </c>
      <c r="F131" s="4">
        <v>4520000</v>
      </c>
      <c r="G131" s="4">
        <f t="shared" si="3"/>
        <v>34161197.240000002</v>
      </c>
      <c r="H131" s="6">
        <v>4520000</v>
      </c>
      <c r="I131" s="4">
        <f t="shared" si="4"/>
        <v>33478035.400000002</v>
      </c>
      <c r="J131" s="149"/>
      <c r="K131" s="149"/>
      <c r="L131" s="149"/>
      <c r="M131" s="20"/>
      <c r="N131" s="20"/>
    </row>
    <row r="132" spans="1:15" ht="22.5" x14ac:dyDescent="0.2">
      <c r="B132" s="2" t="s">
        <v>35</v>
      </c>
      <c r="C132" s="9" t="s">
        <v>88</v>
      </c>
      <c r="D132" s="5" t="s">
        <v>82</v>
      </c>
      <c r="E132" s="5" t="s">
        <v>14</v>
      </c>
      <c r="F132" s="6">
        <v>15040000</v>
      </c>
      <c r="G132" s="6">
        <f t="shared" si="3"/>
        <v>113669116.48</v>
      </c>
      <c r="H132" s="6">
        <v>13160000</v>
      </c>
      <c r="I132" s="4">
        <f t="shared" si="4"/>
        <v>97471448.200000003</v>
      </c>
      <c r="J132" s="149"/>
      <c r="K132" s="149"/>
      <c r="L132" s="149"/>
      <c r="M132" s="20"/>
      <c r="N132" s="20"/>
    </row>
    <row r="133" spans="1:15" ht="22.5" x14ac:dyDescent="0.2">
      <c r="B133" s="2" t="s">
        <v>36</v>
      </c>
      <c r="C133" s="9" t="s">
        <v>132</v>
      </c>
      <c r="D133" s="5" t="s">
        <v>82</v>
      </c>
      <c r="E133" s="5" t="s">
        <v>14</v>
      </c>
      <c r="F133" s="6">
        <v>14037808</v>
      </c>
      <c r="G133" s="6">
        <f t="shared" si="3"/>
        <v>106094762.81089601</v>
      </c>
      <c r="H133" s="6">
        <v>14037808</v>
      </c>
      <c r="I133" s="4">
        <f t="shared" si="4"/>
        <v>103973060.43416001</v>
      </c>
      <c r="J133" s="149"/>
      <c r="K133" s="149"/>
      <c r="L133" s="149"/>
      <c r="M133" s="20"/>
      <c r="N133" s="98"/>
      <c r="O133" s="20"/>
    </row>
    <row r="134" spans="1:15" ht="22.5" x14ac:dyDescent="0.2">
      <c r="B134" s="2" t="s">
        <v>37</v>
      </c>
      <c r="C134" s="9" t="s">
        <v>133</v>
      </c>
      <c r="D134" s="5" t="s">
        <v>82</v>
      </c>
      <c r="E134" s="5" t="s">
        <v>14</v>
      </c>
      <c r="F134" s="6">
        <v>10500000</v>
      </c>
      <c r="G134" s="6">
        <f t="shared" si="3"/>
        <v>79356763.5</v>
      </c>
      <c r="H134" s="6">
        <v>10500000</v>
      </c>
      <c r="I134" s="4">
        <f t="shared" si="4"/>
        <v>77769772.5</v>
      </c>
      <c r="J134" s="149"/>
      <c r="K134" s="149"/>
      <c r="L134" s="149"/>
      <c r="N134" s="20"/>
      <c r="O134" s="20"/>
    </row>
    <row r="135" spans="1:15" ht="22.5" x14ac:dyDescent="0.2">
      <c r="B135" s="2" t="s">
        <v>38</v>
      </c>
      <c r="C135" s="9" t="s">
        <v>166</v>
      </c>
      <c r="D135" s="5" t="s">
        <v>82</v>
      </c>
      <c r="E135" s="5" t="s">
        <v>14</v>
      </c>
      <c r="F135" s="6">
        <v>16017857.149999999</v>
      </c>
      <c r="G135" s="6">
        <f t="shared" si="3"/>
        <v>121059552.53612705</v>
      </c>
      <c r="H135" s="6">
        <v>14625000.009999998</v>
      </c>
      <c r="I135" s="4">
        <f t="shared" si="4"/>
        <v>108322183.19906643</v>
      </c>
      <c r="J135" s="149"/>
      <c r="K135" s="149"/>
      <c r="L135" s="149"/>
      <c r="N135" s="20"/>
      <c r="O135" s="20"/>
    </row>
    <row r="136" spans="1:15" ht="22.5" x14ac:dyDescent="0.2">
      <c r="B136" s="2" t="s">
        <v>39</v>
      </c>
      <c r="C136" s="9" t="s">
        <v>167</v>
      </c>
      <c r="D136" s="5" t="s">
        <v>82</v>
      </c>
      <c r="E136" s="5" t="s">
        <v>14</v>
      </c>
      <c r="F136" s="6">
        <v>21750000</v>
      </c>
      <c r="G136" s="6">
        <f t="shared" si="3"/>
        <v>164381867.25</v>
      </c>
      <c r="H136" s="6">
        <v>20250000</v>
      </c>
      <c r="I136" s="4">
        <f t="shared" si="4"/>
        <v>149984561.25</v>
      </c>
      <c r="J136" s="149"/>
      <c r="K136" s="149"/>
      <c r="L136" s="149"/>
      <c r="N136" s="20"/>
    </row>
    <row r="137" spans="1:15" ht="22.5" x14ac:dyDescent="0.2">
      <c r="B137" s="2" t="s">
        <v>40</v>
      </c>
      <c r="C137" s="9" t="s">
        <v>189</v>
      </c>
      <c r="D137" s="5" t="s">
        <v>82</v>
      </c>
      <c r="E137" s="5" t="s">
        <v>14</v>
      </c>
      <c r="F137" s="6">
        <v>21000000</v>
      </c>
      <c r="G137" s="6">
        <f t="shared" si="3"/>
        <v>158713527</v>
      </c>
      <c r="H137" s="6">
        <v>21000000</v>
      </c>
      <c r="I137" s="4">
        <f t="shared" si="4"/>
        <v>155539545</v>
      </c>
      <c r="J137" s="149"/>
      <c r="K137" s="149"/>
      <c r="L137" s="149"/>
    </row>
    <row r="138" spans="1:15" ht="12.95" customHeight="1" thickBot="1" x14ac:dyDescent="0.25">
      <c r="A138" s="175"/>
      <c r="B138" s="2" t="s">
        <v>41</v>
      </c>
      <c r="C138" s="9" t="s">
        <v>201</v>
      </c>
      <c r="D138" s="5" t="s">
        <v>82</v>
      </c>
      <c r="E138" s="5" t="s">
        <v>14</v>
      </c>
      <c r="F138" s="6">
        <v>5970000</v>
      </c>
      <c r="G138" s="6">
        <f t="shared" si="3"/>
        <v>45119988.390000001</v>
      </c>
      <c r="H138" s="6">
        <v>5970000</v>
      </c>
      <c r="I138" s="4">
        <f t="shared" si="4"/>
        <v>44217670.649999999</v>
      </c>
      <c r="J138" s="149"/>
      <c r="K138" s="149"/>
      <c r="L138" s="149"/>
      <c r="N138" s="123"/>
    </row>
    <row r="139" spans="1:15" ht="17.25" thickTop="1" thickBot="1" x14ac:dyDescent="0.25">
      <c r="B139" s="116"/>
      <c r="C139" s="117" t="s">
        <v>239</v>
      </c>
      <c r="D139" s="118" t="s">
        <v>82</v>
      </c>
      <c r="E139" s="59" t="s">
        <v>15</v>
      </c>
      <c r="F139" s="119"/>
      <c r="G139" s="119">
        <f>SUM(G115:G138)</f>
        <v>1194611370.0450702</v>
      </c>
      <c r="H139" s="119"/>
      <c r="I139" s="119">
        <f>SUM(I115:I138)</f>
        <v>1125075219.4169717</v>
      </c>
      <c r="J139" s="144"/>
      <c r="K139" s="144"/>
      <c r="L139" s="144"/>
      <c r="N139" s="39"/>
    </row>
    <row r="140" spans="1:15" ht="16.5" thickTop="1" x14ac:dyDescent="0.2">
      <c r="B140" s="169"/>
      <c r="C140" s="150"/>
      <c r="D140" s="151"/>
      <c r="E140" s="151"/>
      <c r="F140" s="152"/>
      <c r="G140" s="151"/>
      <c r="H140" s="152"/>
      <c r="I140" s="152"/>
      <c r="J140" s="159"/>
      <c r="K140" s="144"/>
      <c r="L140" s="144"/>
    </row>
    <row r="141" spans="1:15" ht="21" customHeight="1" x14ac:dyDescent="0.2">
      <c r="B141" s="196" t="s">
        <v>203</v>
      </c>
      <c r="C141" s="197"/>
      <c r="D141" s="197"/>
      <c r="E141" s="197"/>
      <c r="F141" s="197"/>
      <c r="G141" s="197"/>
      <c r="H141" s="197"/>
      <c r="I141" s="198"/>
      <c r="J141" s="144"/>
      <c r="K141" s="144"/>
      <c r="L141" s="144"/>
      <c r="N141" s="39"/>
    </row>
    <row r="142" spans="1:15" ht="12.95" customHeight="1" x14ac:dyDescent="0.2">
      <c r="A142" s="171"/>
      <c r="B142" s="2" t="s">
        <v>42</v>
      </c>
      <c r="C142" s="3" t="s">
        <v>90</v>
      </c>
      <c r="D142" s="2" t="s">
        <v>89</v>
      </c>
      <c r="E142" s="2" t="s">
        <v>18</v>
      </c>
      <c r="F142" s="4">
        <v>985071.03</v>
      </c>
      <c r="G142" s="4">
        <f>+F142*$L$118</f>
        <v>7061517.1411120798</v>
      </c>
      <c r="H142" s="4">
        <v>0</v>
      </c>
      <c r="I142" s="4">
        <f>+H142*$M$118</f>
        <v>0</v>
      </c>
      <c r="J142" s="149"/>
      <c r="K142" s="149"/>
      <c r="L142" s="149"/>
      <c r="N142" s="39"/>
    </row>
    <row r="143" spans="1:15" ht="12.95" customHeight="1" x14ac:dyDescent="0.2">
      <c r="A143" s="216">
        <v>512</v>
      </c>
      <c r="B143" s="2" t="s">
        <v>43</v>
      </c>
      <c r="C143" s="3" t="s">
        <v>91</v>
      </c>
      <c r="D143" s="2" t="s">
        <v>89</v>
      </c>
      <c r="E143" s="2" t="s">
        <v>14</v>
      </c>
      <c r="F143" s="4">
        <v>2596184.0099999988</v>
      </c>
      <c r="G143" s="4">
        <f t="shared" ref="G143:G164" si="5">+F143*$L$117</f>
        <v>19621405.760385863</v>
      </c>
      <c r="H143" s="4">
        <v>1298091.9799999988</v>
      </c>
      <c r="I143" s="4">
        <f t="shared" ref="I143:I164" si="6">+H143*$M$117</f>
        <v>9614506.4732070919</v>
      </c>
      <c r="J143" s="149"/>
      <c r="K143" s="149"/>
      <c r="L143" s="149"/>
    </row>
    <row r="144" spans="1:15" ht="12.95" customHeight="1" x14ac:dyDescent="0.2">
      <c r="A144" s="216"/>
      <c r="B144" s="2" t="s">
        <v>44</v>
      </c>
      <c r="C144" s="3" t="s">
        <v>134</v>
      </c>
      <c r="D144" s="2" t="s">
        <v>89</v>
      </c>
      <c r="E144" s="2" t="s">
        <v>14</v>
      </c>
      <c r="F144" s="4">
        <v>9833867.2100000009</v>
      </c>
      <c r="G144" s="4">
        <f t="shared" si="5"/>
        <v>74322273.759464279</v>
      </c>
      <c r="H144" s="4">
        <v>7867686.0300000003</v>
      </c>
      <c r="I144" s="4">
        <f t="shared" si="6"/>
        <v>58273157.395669356</v>
      </c>
      <c r="J144" s="149"/>
      <c r="K144" s="149"/>
      <c r="L144" s="149"/>
    </row>
    <row r="145" spans="1:14" ht="12.95" customHeight="1" x14ac:dyDescent="0.2">
      <c r="A145" s="216"/>
      <c r="B145" s="2" t="s">
        <v>45</v>
      </c>
      <c r="C145" s="3" t="s">
        <v>92</v>
      </c>
      <c r="D145" s="2" t="s">
        <v>89</v>
      </c>
      <c r="E145" s="2" t="s">
        <v>14</v>
      </c>
      <c r="F145" s="4">
        <v>10488632.709999997</v>
      </c>
      <c r="G145" s="4">
        <f t="shared" si="5"/>
        <v>79270851.943412751</v>
      </c>
      <c r="H145" s="4">
        <v>8740685.4599999972</v>
      </c>
      <c r="I145" s="4">
        <f t="shared" si="6"/>
        <v>64739154.258881681</v>
      </c>
      <c r="J145" s="149"/>
      <c r="K145" s="149"/>
      <c r="L145" s="149"/>
      <c r="N145" s="39"/>
    </row>
    <row r="146" spans="1:14" ht="12.95" customHeight="1" x14ac:dyDescent="0.2">
      <c r="B146" s="2" t="s">
        <v>46</v>
      </c>
      <c r="C146" s="3" t="s">
        <v>93</v>
      </c>
      <c r="D146" s="2" t="s">
        <v>89</v>
      </c>
      <c r="E146" s="2" t="s">
        <v>14</v>
      </c>
      <c r="F146" s="4">
        <v>10806386.269999996</v>
      </c>
      <c r="G146" s="4">
        <f t="shared" si="5"/>
        <v>81672365.668384463</v>
      </c>
      <c r="H146" s="4">
        <v>9262616.7899999954</v>
      </c>
      <c r="I146" s="4">
        <f t="shared" si="6"/>
        <v>68604914.334569514</v>
      </c>
      <c r="J146" s="149"/>
      <c r="K146" s="149"/>
      <c r="L146" s="149"/>
    </row>
    <row r="147" spans="1:14" ht="12.95" customHeight="1" x14ac:dyDescent="0.2">
      <c r="B147" s="2" t="s">
        <v>47</v>
      </c>
      <c r="C147" s="3" t="s">
        <v>94</v>
      </c>
      <c r="D147" s="2" t="s">
        <v>89</v>
      </c>
      <c r="E147" s="2" t="s">
        <v>14</v>
      </c>
      <c r="F147" s="4">
        <v>10650350.979999989</v>
      </c>
      <c r="G147" s="4">
        <f t="shared" si="5"/>
        <v>80493084.182081178</v>
      </c>
      <c r="H147" s="4">
        <v>9128650.3599999994</v>
      </c>
      <c r="I147" s="4">
        <f t="shared" si="6"/>
        <v>67612672.545642197</v>
      </c>
      <c r="J147" s="149"/>
      <c r="K147" s="149"/>
      <c r="L147" s="149"/>
    </row>
    <row r="148" spans="1:14" ht="12.95" customHeight="1" x14ac:dyDescent="0.2">
      <c r="B148" s="2" t="s">
        <v>48</v>
      </c>
      <c r="C148" s="3" t="s">
        <v>95</v>
      </c>
      <c r="D148" s="2" t="s">
        <v>89</v>
      </c>
      <c r="E148" s="2" t="s">
        <v>14</v>
      </c>
      <c r="F148" s="4">
        <v>23873170.600000001</v>
      </c>
      <c r="G148" s="4">
        <f t="shared" si="5"/>
        <v>180428338.40946221</v>
      </c>
      <c r="H148" s="4">
        <v>20464182.170000002</v>
      </c>
      <c r="I148" s="4">
        <f t="shared" si="6"/>
        <v>151570932.54851967</v>
      </c>
      <c r="J148" s="149"/>
      <c r="K148" s="149"/>
      <c r="L148" s="149"/>
    </row>
    <row r="149" spans="1:14" ht="22.5" x14ac:dyDescent="0.2">
      <c r="B149" s="2" t="s">
        <v>49</v>
      </c>
      <c r="C149" s="1" t="s">
        <v>234</v>
      </c>
      <c r="D149" s="2" t="s">
        <v>89</v>
      </c>
      <c r="E149" s="2" t="s">
        <v>14</v>
      </c>
      <c r="F149" s="4">
        <v>10463810.760000002</v>
      </c>
      <c r="G149" s="4">
        <f t="shared" si="5"/>
        <v>79083252.932388142</v>
      </c>
      <c r="H149" s="4">
        <v>9155824.2400000021</v>
      </c>
      <c r="I149" s="4">
        <f t="shared" si="6"/>
        <v>67813939.828074813</v>
      </c>
      <c r="J149" s="149"/>
      <c r="K149" s="149"/>
      <c r="L149" s="149"/>
    </row>
    <row r="150" spans="1:14" ht="12.75" customHeight="1" x14ac:dyDescent="0.2">
      <c r="B150" s="2" t="s">
        <v>50</v>
      </c>
      <c r="C150" s="1" t="s">
        <v>96</v>
      </c>
      <c r="D150" s="2" t="s">
        <v>89</v>
      </c>
      <c r="E150" s="2" t="s">
        <v>14</v>
      </c>
      <c r="F150" s="4">
        <v>55000000</v>
      </c>
      <c r="G150" s="4">
        <f t="shared" si="5"/>
        <v>415678285</v>
      </c>
      <c r="H150" s="4">
        <v>50000000</v>
      </c>
      <c r="I150" s="4">
        <f t="shared" si="6"/>
        <v>370332250</v>
      </c>
      <c r="J150" s="149"/>
      <c r="K150" s="149"/>
      <c r="L150" s="149"/>
    </row>
    <row r="151" spans="1:14" x14ac:dyDescent="0.2">
      <c r="A151" s="174"/>
      <c r="B151" s="2" t="s">
        <v>51</v>
      </c>
      <c r="C151" s="1" t="s">
        <v>97</v>
      </c>
      <c r="D151" s="2" t="s">
        <v>89</v>
      </c>
      <c r="E151" s="2" t="s">
        <v>14</v>
      </c>
      <c r="F151" s="4">
        <v>51693636.519999996</v>
      </c>
      <c r="G151" s="4">
        <f t="shared" si="5"/>
        <v>390689494.07358122</v>
      </c>
      <c r="H151" s="4">
        <v>47375615.079999998</v>
      </c>
      <c r="I151" s="4">
        <f t="shared" si="6"/>
        <v>350894362.55420661</v>
      </c>
      <c r="J151" s="149"/>
      <c r="K151" s="149"/>
      <c r="L151" s="149"/>
    </row>
    <row r="152" spans="1:14" x14ac:dyDescent="0.2">
      <c r="A152" s="174"/>
      <c r="B152" s="2" t="s">
        <v>52</v>
      </c>
      <c r="C152" s="1" t="s">
        <v>98</v>
      </c>
      <c r="D152" s="2" t="s">
        <v>89</v>
      </c>
      <c r="E152" s="2" t="s">
        <v>14</v>
      </c>
      <c r="F152" s="4">
        <v>6451532.8599999975</v>
      </c>
      <c r="G152" s="4">
        <f t="shared" si="5"/>
        <v>48759311.179380804</v>
      </c>
      <c r="H152" s="4">
        <v>5864908.1199999973</v>
      </c>
      <c r="I152" s="4">
        <f t="shared" si="6"/>
        <v>43439292.402457379</v>
      </c>
      <c r="J152" s="149"/>
      <c r="K152" s="149"/>
      <c r="L152" s="149"/>
    </row>
    <row r="153" spans="1:14" ht="22.5" x14ac:dyDescent="0.2">
      <c r="B153" s="2" t="s">
        <v>65</v>
      </c>
      <c r="C153" s="1" t="s">
        <v>99</v>
      </c>
      <c r="D153" s="2" t="s">
        <v>89</v>
      </c>
      <c r="E153" s="2" t="s">
        <v>14</v>
      </c>
      <c r="F153" s="4">
        <v>14659093.569999995</v>
      </c>
      <c r="G153" s="4">
        <f t="shared" si="5"/>
        <v>110790306.81512955</v>
      </c>
      <c r="H153" s="4">
        <v>14318274.509999994</v>
      </c>
      <c r="I153" s="4">
        <f t="shared" si="6"/>
        <v>106050376.30811891</v>
      </c>
      <c r="J153" s="149"/>
      <c r="K153" s="149"/>
      <c r="L153" s="149"/>
    </row>
    <row r="154" spans="1:14" ht="22.5" x14ac:dyDescent="0.2">
      <c r="B154" s="2" t="s">
        <v>53</v>
      </c>
      <c r="C154" s="1" t="s">
        <v>100</v>
      </c>
      <c r="D154" s="2" t="s">
        <v>89</v>
      </c>
      <c r="E154" s="2" t="s">
        <v>14</v>
      </c>
      <c r="F154" s="4">
        <v>43452234.199999996</v>
      </c>
      <c r="G154" s="4">
        <f t="shared" si="5"/>
        <v>328402730.7577154</v>
      </c>
      <c r="H154" s="4">
        <v>40348590.969999999</v>
      </c>
      <c r="I154" s="4">
        <f t="shared" si="6"/>
        <v>298847689.56499565</v>
      </c>
      <c r="J154" s="149"/>
      <c r="K154" s="149"/>
      <c r="L154" s="149"/>
    </row>
    <row r="155" spans="1:14" ht="22.5" x14ac:dyDescent="0.2">
      <c r="B155" s="2" t="s">
        <v>54</v>
      </c>
      <c r="C155" s="1" t="s">
        <v>101</v>
      </c>
      <c r="D155" s="2" t="s">
        <v>89</v>
      </c>
      <c r="E155" s="2" t="s">
        <v>14</v>
      </c>
      <c r="F155" s="4">
        <v>200000000</v>
      </c>
      <c r="G155" s="4">
        <f t="shared" si="5"/>
        <v>1511557400</v>
      </c>
      <c r="H155" s="4">
        <v>200000000</v>
      </c>
      <c r="I155" s="4">
        <f t="shared" si="6"/>
        <v>1481329000</v>
      </c>
      <c r="J155" s="149"/>
      <c r="K155" s="149"/>
      <c r="L155" s="149"/>
    </row>
    <row r="156" spans="1:14" ht="12.95" customHeight="1" x14ac:dyDescent="0.2">
      <c r="B156" s="2" t="s">
        <v>55</v>
      </c>
      <c r="C156" s="1" t="s">
        <v>102</v>
      </c>
      <c r="D156" s="2" t="s">
        <v>89</v>
      </c>
      <c r="E156" s="2" t="s">
        <v>14</v>
      </c>
      <c r="F156" s="4">
        <v>16702650.32</v>
      </c>
      <c r="G156" s="4">
        <f t="shared" si="5"/>
        <v>126235073.45404185</v>
      </c>
      <c r="H156" s="4">
        <v>16702650.32</v>
      </c>
      <c r="I156" s="4">
        <f t="shared" si="6"/>
        <v>123710601.47937641</v>
      </c>
      <c r="J156" s="149"/>
      <c r="K156" s="149"/>
      <c r="L156" s="149"/>
    </row>
    <row r="157" spans="1:14" ht="12.95" customHeight="1" x14ac:dyDescent="0.2">
      <c r="B157" s="2" t="s">
        <v>56</v>
      </c>
      <c r="C157" s="1" t="s">
        <v>103</v>
      </c>
      <c r="D157" s="2" t="s">
        <v>89</v>
      </c>
      <c r="E157" s="2" t="s">
        <v>14</v>
      </c>
      <c r="F157" s="4">
        <v>18509832.780000001</v>
      </c>
      <c r="G157" s="4">
        <f t="shared" si="5"/>
        <v>139893373.55685788</v>
      </c>
      <c r="H157" s="4">
        <v>18923088.09</v>
      </c>
      <c r="I157" s="4">
        <f t="shared" si="6"/>
        <v>140156595.78635806</v>
      </c>
      <c r="J157" s="149"/>
      <c r="K157" s="149"/>
      <c r="L157" s="149"/>
    </row>
    <row r="158" spans="1:14" ht="22.5" x14ac:dyDescent="0.2">
      <c r="B158" s="2" t="s">
        <v>57</v>
      </c>
      <c r="C158" s="1" t="s">
        <v>104</v>
      </c>
      <c r="D158" s="2" t="s">
        <v>89</v>
      </c>
      <c r="E158" s="2" t="s">
        <v>14</v>
      </c>
      <c r="F158" s="4">
        <v>150000000</v>
      </c>
      <c r="G158" s="4">
        <f t="shared" si="5"/>
        <v>1133668050</v>
      </c>
      <c r="H158" s="4">
        <v>150000000</v>
      </c>
      <c r="I158" s="4">
        <f t="shared" si="6"/>
        <v>1110996750</v>
      </c>
      <c r="J158" s="149"/>
      <c r="K158" s="149"/>
      <c r="L158" s="149"/>
    </row>
    <row r="159" spans="1:14" ht="22.5" x14ac:dyDescent="0.2">
      <c r="B159" s="2" t="s">
        <v>58</v>
      </c>
      <c r="C159" s="1" t="s">
        <v>235</v>
      </c>
      <c r="D159" s="2" t="s">
        <v>89</v>
      </c>
      <c r="E159" s="2" t="s">
        <v>14</v>
      </c>
      <c r="F159" s="4">
        <v>12173529.720000001</v>
      </c>
      <c r="G159" s="4">
        <f t="shared" si="5"/>
        <v>92004944.661929652</v>
      </c>
      <c r="H159" s="4">
        <v>12856446.930000002</v>
      </c>
      <c r="I159" s="4">
        <f t="shared" si="6"/>
        <v>95223138.371849865</v>
      </c>
      <c r="J159" s="149"/>
      <c r="K159" s="149"/>
      <c r="L159" s="149"/>
    </row>
    <row r="160" spans="1:14" ht="12.95" customHeight="1" x14ac:dyDescent="0.2">
      <c r="B160" s="2" t="s">
        <v>59</v>
      </c>
      <c r="C160" s="8" t="s">
        <v>135</v>
      </c>
      <c r="D160" s="5" t="s">
        <v>89</v>
      </c>
      <c r="E160" s="5" t="s">
        <v>14</v>
      </c>
      <c r="F160" s="6">
        <v>12033892.310000001</v>
      </c>
      <c r="G160" s="6">
        <f t="shared" si="5"/>
        <v>90949594.859917983</v>
      </c>
      <c r="H160" s="6">
        <v>13303603.119999999</v>
      </c>
      <c r="I160" s="4">
        <f t="shared" si="6"/>
        <v>98535065.530732393</v>
      </c>
      <c r="J160" s="149"/>
      <c r="K160" s="149"/>
      <c r="L160" s="149"/>
    </row>
    <row r="161" spans="1:12" ht="22.5" x14ac:dyDescent="0.2">
      <c r="B161" s="2" t="s">
        <v>61</v>
      </c>
      <c r="C161" s="8" t="s">
        <v>236</v>
      </c>
      <c r="D161" s="5" t="s">
        <v>89</v>
      </c>
      <c r="E161" s="5" t="s">
        <v>14</v>
      </c>
      <c r="F161" s="6">
        <v>150000000</v>
      </c>
      <c r="G161" s="6">
        <f t="shared" si="5"/>
        <v>1133668050</v>
      </c>
      <c r="H161" s="6">
        <v>150000000</v>
      </c>
      <c r="I161" s="4">
        <f t="shared" si="6"/>
        <v>1110996750</v>
      </c>
      <c r="J161" s="149"/>
      <c r="K161" s="149"/>
      <c r="L161" s="149"/>
    </row>
    <row r="162" spans="1:12" ht="22.5" x14ac:dyDescent="0.2">
      <c r="B162" s="2" t="s">
        <v>62</v>
      </c>
      <c r="C162" s="8" t="s">
        <v>237</v>
      </c>
      <c r="D162" s="5" t="s">
        <v>89</v>
      </c>
      <c r="E162" s="5" t="s">
        <v>14</v>
      </c>
      <c r="F162" s="6">
        <v>41309091</v>
      </c>
      <c r="G162" s="6">
        <f t="shared" si="5"/>
        <v>312205310.94161701</v>
      </c>
      <c r="H162" s="6">
        <v>41309091</v>
      </c>
      <c r="I162" s="4">
        <f t="shared" si="6"/>
        <v>305961772.30969501</v>
      </c>
      <c r="J162" s="149"/>
      <c r="K162" s="149"/>
      <c r="L162" s="149"/>
    </row>
    <row r="163" spans="1:12" ht="22.5" x14ac:dyDescent="0.2">
      <c r="B163" s="2" t="s">
        <v>63</v>
      </c>
      <c r="C163" s="8" t="s">
        <v>168</v>
      </c>
      <c r="D163" s="5" t="s">
        <v>89</v>
      </c>
      <c r="E163" s="5" t="s">
        <v>14</v>
      </c>
      <c r="F163" s="6">
        <v>5883581.8999999911</v>
      </c>
      <c r="G163" s="6">
        <f t="shared" si="5"/>
        <v>44466858.797255233</v>
      </c>
      <c r="H163" s="6">
        <v>6722765.1799999923</v>
      </c>
      <c r="I163" s="4">
        <f t="shared" si="6"/>
        <v>49793135.106621042</v>
      </c>
      <c r="J163" s="149"/>
      <c r="K163" s="149"/>
      <c r="L163" s="149"/>
    </row>
    <row r="164" spans="1:12" ht="23.25" thickBot="1" x14ac:dyDescent="0.25">
      <c r="B164" s="2" t="s">
        <v>64</v>
      </c>
      <c r="C164" s="8" t="s">
        <v>190</v>
      </c>
      <c r="D164" s="5" t="s">
        <v>89</v>
      </c>
      <c r="E164" s="5" t="s">
        <v>14</v>
      </c>
      <c r="F164" s="6">
        <v>500000</v>
      </c>
      <c r="G164" s="6">
        <f t="shared" si="5"/>
        <v>3778893.5</v>
      </c>
      <c r="H164" s="6">
        <v>577773.64999999851</v>
      </c>
      <c r="I164" s="4">
        <f t="shared" si="6"/>
        <v>4279364.3159042392</v>
      </c>
      <c r="J164" s="149"/>
      <c r="K164" s="149"/>
      <c r="L164" s="149"/>
    </row>
    <row r="165" spans="1:12" ht="17.25" thickTop="1" thickBot="1" x14ac:dyDescent="0.25">
      <c r="B165" s="120"/>
      <c r="C165" s="60" t="s">
        <v>239</v>
      </c>
      <c r="D165" s="121" t="s">
        <v>89</v>
      </c>
      <c r="E165" s="121" t="s">
        <v>15</v>
      </c>
      <c r="F165" s="119"/>
      <c r="G165" s="119">
        <f>SUM(G142:G164)</f>
        <v>6484700767.3941183</v>
      </c>
      <c r="H165" s="119"/>
      <c r="I165" s="119">
        <f>SUM(I142:I164)</f>
        <v>6178775421.1148806</v>
      </c>
      <c r="J165" s="144"/>
      <c r="K165" s="144"/>
      <c r="L165" s="144"/>
    </row>
    <row r="166" spans="1:12" ht="17.25" thickTop="1" thickBot="1" x14ac:dyDescent="0.25">
      <c r="B166" s="170"/>
      <c r="C166" s="153"/>
      <c r="D166" s="154"/>
      <c r="E166" s="154"/>
      <c r="F166" s="154"/>
      <c r="G166" s="154"/>
      <c r="H166" s="155"/>
      <c r="I166" s="155"/>
      <c r="J166" s="159"/>
      <c r="K166" s="144"/>
      <c r="L166" s="144"/>
    </row>
    <row r="167" spans="1:12" ht="12.95" customHeight="1" thickTop="1" thickBot="1" x14ac:dyDescent="0.25">
      <c r="A167" s="174"/>
      <c r="B167" s="193" t="s">
        <v>240</v>
      </c>
      <c r="C167" s="194"/>
      <c r="D167" s="195"/>
      <c r="E167" s="121" t="s">
        <v>15</v>
      </c>
      <c r="F167" s="119"/>
      <c r="G167" s="119">
        <f>+G165+G139</f>
        <v>7679312137.439188</v>
      </c>
      <c r="H167" s="119"/>
      <c r="I167" s="122">
        <f>+I165+I139</f>
        <v>7303850640.5318527</v>
      </c>
      <c r="J167" s="144"/>
      <c r="K167" s="144"/>
      <c r="L167" s="144"/>
    </row>
    <row r="168" spans="1:12" ht="12.75" customHeight="1" thickTop="1" x14ac:dyDescent="0.2">
      <c r="B168" s="20"/>
      <c r="C168" s="20"/>
      <c r="D168" s="20"/>
      <c r="E168" s="156"/>
      <c r="F168" s="156"/>
      <c r="G168" s="156"/>
      <c r="H168" s="77"/>
      <c r="I168" s="157"/>
      <c r="J168" s="144"/>
      <c r="K168" s="144"/>
      <c r="L168" s="144"/>
    </row>
    <row r="169" spans="1:12" ht="19.5" customHeight="1" x14ac:dyDescent="0.2">
      <c r="B169" s="196" t="s">
        <v>204</v>
      </c>
      <c r="C169" s="203"/>
      <c r="D169" s="203"/>
      <c r="E169" s="203"/>
      <c r="F169" s="203"/>
      <c r="G169" s="203"/>
      <c r="H169" s="203"/>
      <c r="I169" s="204"/>
      <c r="J169" s="144"/>
      <c r="K169" s="144"/>
      <c r="L169" s="144"/>
    </row>
    <row r="170" spans="1:12" x14ac:dyDescent="0.2">
      <c r="B170" s="158"/>
      <c r="C170" s="146"/>
      <c r="D170" s="146"/>
      <c r="E170" s="146"/>
      <c r="F170" s="146"/>
      <c r="G170" s="146"/>
      <c r="H170" s="146"/>
      <c r="I170" s="146"/>
      <c r="J170" s="144"/>
      <c r="K170" s="144"/>
      <c r="L170" s="144"/>
    </row>
    <row r="171" spans="1:12" ht="19.5" customHeight="1" x14ac:dyDescent="0.2">
      <c r="B171" s="189" t="s">
        <v>206</v>
      </c>
      <c r="C171" s="206"/>
      <c r="D171" s="206"/>
      <c r="E171" s="206"/>
      <c r="F171" s="206"/>
      <c r="G171" s="206"/>
      <c r="H171" s="206"/>
      <c r="I171" s="207"/>
      <c r="J171" s="144"/>
      <c r="K171" s="144"/>
      <c r="L171" s="144"/>
    </row>
    <row r="172" spans="1:12" ht="22.5" x14ac:dyDescent="0.2">
      <c r="B172" s="2" t="s">
        <v>2</v>
      </c>
      <c r="C172" s="9" t="s">
        <v>136</v>
      </c>
      <c r="D172" s="5" t="s">
        <v>105</v>
      </c>
      <c r="E172" s="5" t="s">
        <v>14</v>
      </c>
      <c r="F172" s="6">
        <v>14848515.360000001</v>
      </c>
      <c r="G172" s="4">
        <f t="shared" ref="G172:G178" si="7">+F172*$L$117</f>
        <v>112221916.35710834</v>
      </c>
      <c r="H172" s="6">
        <v>13336464.420000002</v>
      </c>
      <c r="I172" s="6">
        <f t="shared" ref="I172:I178" si="8">+H172*$M$117</f>
        <v>98778457.514070913</v>
      </c>
      <c r="J172" s="149"/>
      <c r="K172" s="149"/>
      <c r="L172" s="149"/>
    </row>
    <row r="173" spans="1:12" ht="22.5" x14ac:dyDescent="0.2">
      <c r="B173" s="5" t="s">
        <v>3</v>
      </c>
      <c r="C173" s="1" t="s">
        <v>106</v>
      </c>
      <c r="D173" s="2" t="s">
        <v>105</v>
      </c>
      <c r="E173" s="2" t="s">
        <v>14</v>
      </c>
      <c r="F173" s="4">
        <v>31405839.440000005</v>
      </c>
      <c r="G173" s="4">
        <f t="shared" si="7"/>
        <v>237358645.04371932</v>
      </c>
      <c r="H173" s="4">
        <v>29758278.119999997</v>
      </c>
      <c r="I173" s="6">
        <f t="shared" si="8"/>
        <v>220409001.84610739</v>
      </c>
      <c r="J173" s="149"/>
      <c r="K173" s="149"/>
      <c r="L173" s="149"/>
    </row>
    <row r="174" spans="1:12" ht="33.75" x14ac:dyDescent="0.2">
      <c r="A174" s="171"/>
      <c r="B174" s="5" t="s">
        <v>20</v>
      </c>
      <c r="C174" s="8" t="s">
        <v>137</v>
      </c>
      <c r="D174" s="5" t="s">
        <v>105</v>
      </c>
      <c r="E174" s="2" t="s">
        <v>14</v>
      </c>
      <c r="F174" s="4">
        <v>90153333.38000001</v>
      </c>
      <c r="G174" s="4">
        <f t="shared" si="7"/>
        <v>681359691.02603018</v>
      </c>
      <c r="H174" s="4">
        <v>86593333.390000015</v>
      </c>
      <c r="I174" s="6">
        <f t="shared" si="8"/>
        <v>641366079.78637671</v>
      </c>
      <c r="J174" s="149"/>
      <c r="K174" s="149"/>
      <c r="L174" s="149"/>
    </row>
    <row r="175" spans="1:12" ht="22.5" x14ac:dyDescent="0.2">
      <c r="A175" s="171"/>
      <c r="B175" s="5" t="s">
        <v>4</v>
      </c>
      <c r="C175" s="1" t="s">
        <v>169</v>
      </c>
      <c r="D175" s="2" t="s">
        <v>105</v>
      </c>
      <c r="E175" s="2" t="s">
        <v>14</v>
      </c>
      <c r="F175" s="4">
        <v>198500000</v>
      </c>
      <c r="G175" s="4">
        <f t="shared" si="7"/>
        <v>1500220719.5</v>
      </c>
      <c r="H175" s="4">
        <v>197000000</v>
      </c>
      <c r="I175" s="6">
        <f t="shared" si="8"/>
        <v>1459109065</v>
      </c>
      <c r="J175" s="149"/>
      <c r="K175" s="149"/>
      <c r="L175" s="149"/>
    </row>
    <row r="176" spans="1:12" ht="22.5" x14ac:dyDescent="0.2">
      <c r="A176" s="171"/>
      <c r="B176" s="5" t="s">
        <v>5</v>
      </c>
      <c r="C176" s="1" t="s">
        <v>138</v>
      </c>
      <c r="D176" s="2" t="s">
        <v>105</v>
      </c>
      <c r="E176" s="2" t="s">
        <v>14</v>
      </c>
      <c r="F176" s="4">
        <v>7000000</v>
      </c>
      <c r="G176" s="4">
        <f t="shared" si="7"/>
        <v>52904509</v>
      </c>
      <c r="H176" s="4">
        <v>7000000</v>
      </c>
      <c r="I176" s="6">
        <f t="shared" si="8"/>
        <v>51846515</v>
      </c>
      <c r="J176" s="149"/>
      <c r="K176" s="149"/>
      <c r="L176" s="149"/>
    </row>
    <row r="177" spans="1:12" ht="23.25" customHeight="1" x14ac:dyDescent="0.2">
      <c r="A177" s="216">
        <v>513</v>
      </c>
      <c r="B177" s="5" t="s">
        <v>6</v>
      </c>
      <c r="C177" s="1" t="s">
        <v>191</v>
      </c>
      <c r="D177" s="2" t="s">
        <v>105</v>
      </c>
      <c r="E177" s="2" t="s">
        <v>14</v>
      </c>
      <c r="F177" s="4">
        <v>67215909.079999998</v>
      </c>
      <c r="G177" s="4">
        <f t="shared" si="7"/>
        <v>508003523.83800596</v>
      </c>
      <c r="H177" s="4">
        <v>63818475.689999998</v>
      </c>
      <c r="I177" s="6">
        <f t="shared" si="8"/>
        <v>472680793.87696004</v>
      </c>
      <c r="J177" s="149"/>
      <c r="K177" s="149"/>
      <c r="L177" s="149"/>
    </row>
    <row r="178" spans="1:12" ht="23.25" thickBot="1" x14ac:dyDescent="0.25">
      <c r="A178" s="216"/>
      <c r="B178" s="5" t="s">
        <v>7</v>
      </c>
      <c r="C178" s="13" t="s">
        <v>238</v>
      </c>
      <c r="D178" s="2" t="s">
        <v>105</v>
      </c>
      <c r="E178" s="2" t="s">
        <v>14</v>
      </c>
      <c r="F178" s="4">
        <v>90000000</v>
      </c>
      <c r="G178" s="4">
        <f t="shared" si="7"/>
        <v>680200830</v>
      </c>
      <c r="H178" s="4">
        <v>90000000</v>
      </c>
      <c r="I178" s="6">
        <f t="shared" si="8"/>
        <v>666598050</v>
      </c>
      <c r="J178" s="149"/>
      <c r="K178" s="149"/>
      <c r="L178" s="149"/>
    </row>
    <row r="179" spans="1:12" ht="12.95" customHeight="1" thickTop="1" thickBot="1" x14ac:dyDescent="0.25">
      <c r="B179" s="186" t="s">
        <v>242</v>
      </c>
      <c r="C179" s="188"/>
      <c r="D179" s="121" t="s">
        <v>105</v>
      </c>
      <c r="E179" s="121" t="s">
        <v>15</v>
      </c>
      <c r="F179" s="119"/>
      <c r="G179" s="119">
        <f>SUM(G172:G178)</f>
        <v>3772269834.764864</v>
      </c>
      <c r="H179" s="119"/>
      <c r="I179" s="119">
        <f>SUM(I172:I178)</f>
        <v>3610787963.0235147</v>
      </c>
      <c r="J179" s="144"/>
      <c r="K179" s="144"/>
      <c r="L179" s="144"/>
    </row>
    <row r="180" spans="1:12" ht="12.95" customHeight="1" thickTop="1" thickBot="1" x14ac:dyDescent="0.25">
      <c r="B180" s="68"/>
      <c r="C180" s="20"/>
      <c r="D180" s="20"/>
      <c r="E180" s="156"/>
      <c r="F180" s="156"/>
      <c r="G180" s="156"/>
      <c r="H180" s="77"/>
      <c r="I180" s="44"/>
      <c r="J180" s="159"/>
      <c r="K180" s="144"/>
      <c r="L180" s="144"/>
    </row>
    <row r="181" spans="1:12" ht="21.75" customHeight="1" thickTop="1" thickBot="1" x14ac:dyDescent="0.25">
      <c r="B181" s="186" t="s">
        <v>241</v>
      </c>
      <c r="C181" s="187"/>
      <c r="D181" s="188"/>
      <c r="E181" s="112" t="s">
        <v>15</v>
      </c>
      <c r="F181" s="113"/>
      <c r="G181" s="114">
        <f>+G179+G167</f>
        <v>11451581972.204052</v>
      </c>
      <c r="H181" s="115"/>
      <c r="I181" s="114">
        <f>+I179+I167</f>
        <v>10914638603.555367</v>
      </c>
      <c r="J181" s="159"/>
      <c r="K181" s="144"/>
      <c r="L181" s="144"/>
    </row>
    <row r="182" spans="1:12" ht="17.25" thickTop="1" thickBot="1" x14ac:dyDescent="0.25">
      <c r="B182" s="133"/>
      <c r="C182" s="133"/>
      <c r="D182" s="133"/>
      <c r="E182" s="112"/>
      <c r="F182" s="160"/>
      <c r="G182" s="161"/>
      <c r="H182" s="162"/>
      <c r="I182" s="161"/>
      <c r="J182" s="159"/>
      <c r="K182" s="144"/>
      <c r="L182" s="144"/>
    </row>
    <row r="183" spans="1:12" ht="21" customHeight="1" thickTop="1" thickBot="1" x14ac:dyDescent="0.25">
      <c r="A183" s="175"/>
      <c r="B183" s="205" t="s">
        <v>205</v>
      </c>
      <c r="C183" s="205"/>
      <c r="D183" s="205"/>
      <c r="E183" s="163" t="s">
        <v>15</v>
      </c>
      <c r="F183" s="160"/>
      <c r="G183" s="164">
        <f>G109+G181</f>
        <v>217174286338.27014</v>
      </c>
      <c r="H183" s="165"/>
      <c r="I183" s="164">
        <f>I109+I181</f>
        <v>217568705193.83966</v>
      </c>
      <c r="J183" s="111"/>
    </row>
    <row r="184" spans="1:12" ht="12.95" customHeight="1" thickTop="1" x14ac:dyDescent="0.2">
      <c r="B184" s="166"/>
      <c r="C184" s="167"/>
      <c r="D184" s="167"/>
      <c r="E184" s="33"/>
      <c r="F184" s="168"/>
      <c r="G184" s="34"/>
      <c r="H184" s="168"/>
      <c r="I184" s="34"/>
      <c r="J184" s="144"/>
      <c r="K184" s="144"/>
      <c r="L184" s="144"/>
    </row>
    <row r="185" spans="1:12" ht="20.25" customHeight="1" x14ac:dyDescent="0.2">
      <c r="B185" s="196" t="s">
        <v>209</v>
      </c>
      <c r="C185" s="203"/>
      <c r="D185" s="203"/>
      <c r="E185" s="203"/>
      <c r="F185" s="203"/>
      <c r="G185" s="203"/>
      <c r="H185" s="203"/>
      <c r="I185" s="204"/>
      <c r="J185" s="144"/>
      <c r="K185" s="144"/>
      <c r="L185" s="144"/>
    </row>
    <row r="186" spans="1:12" ht="12.95" customHeight="1" x14ac:dyDescent="0.2">
      <c r="B186" s="2" t="s">
        <v>2</v>
      </c>
      <c r="C186" s="201" t="s">
        <v>124</v>
      </c>
      <c r="D186" s="202"/>
      <c r="E186" s="142" t="s">
        <v>15</v>
      </c>
      <c r="F186" s="55">
        <v>2540312.65</v>
      </c>
      <c r="G186" s="55">
        <f>+F186</f>
        <v>2540312.65</v>
      </c>
      <c r="H186" s="55">
        <v>2540312.65</v>
      </c>
      <c r="I186" s="55">
        <f>+H186</f>
        <v>2540312.65</v>
      </c>
      <c r="J186" s="144"/>
      <c r="K186" s="144"/>
      <c r="L186" s="144"/>
    </row>
    <row r="187" spans="1:12" ht="12.95" customHeight="1" thickBot="1" x14ac:dyDescent="0.25">
      <c r="B187" s="2" t="s">
        <v>3</v>
      </c>
      <c r="C187" s="201" t="s">
        <v>125</v>
      </c>
      <c r="D187" s="202"/>
      <c r="E187" s="142" t="s">
        <v>18</v>
      </c>
      <c r="F187" s="55">
        <v>202334</v>
      </c>
      <c r="G187" s="55">
        <f>+F187*$L$118</f>
        <v>1450438.5630239998</v>
      </c>
      <c r="H187" s="55">
        <v>202334</v>
      </c>
      <c r="I187" s="55">
        <f>+H187*$M$118</f>
        <v>1313193.18515</v>
      </c>
      <c r="J187" s="144"/>
      <c r="K187" s="143"/>
      <c r="L187" s="144"/>
    </row>
    <row r="188" spans="1:12" ht="12.95" customHeight="1" thickTop="1" thickBot="1" x14ac:dyDescent="0.25">
      <c r="A188" s="175"/>
      <c r="B188" s="186" t="s">
        <v>208</v>
      </c>
      <c r="C188" s="187"/>
      <c r="D188" s="188"/>
      <c r="E188" s="121" t="s">
        <v>15</v>
      </c>
      <c r="F188" s="119"/>
      <c r="G188" s="119">
        <f>SUM(G186:G187)</f>
        <v>3990751.2130239997</v>
      </c>
      <c r="H188" s="119"/>
      <c r="I188" s="119">
        <f>SUM(I186:I187)</f>
        <v>3853505.8351499997</v>
      </c>
      <c r="J188" s="144"/>
      <c r="K188" s="144"/>
      <c r="L188" s="144"/>
    </row>
    <row r="189" spans="1:12" ht="12.95" customHeight="1" thickTop="1" x14ac:dyDescent="0.2">
      <c r="B189" s="166"/>
      <c r="C189" s="167"/>
      <c r="D189" s="167"/>
      <c r="E189" s="33"/>
      <c r="F189" s="168"/>
      <c r="G189" s="34"/>
      <c r="H189" s="168"/>
      <c r="I189" s="34"/>
      <c r="J189" s="44"/>
    </row>
    <row r="190" spans="1:12" x14ac:dyDescent="0.2">
      <c r="G190" s="39"/>
      <c r="H190" s="39"/>
      <c r="I190" s="39"/>
      <c r="J190" s="78"/>
    </row>
    <row r="191" spans="1:12" x14ac:dyDescent="0.2">
      <c r="G191" s="39"/>
      <c r="H191" s="39"/>
      <c r="I191" s="39"/>
      <c r="J191" s="44"/>
    </row>
    <row r="192" spans="1:12" ht="11.25" x14ac:dyDescent="0.2">
      <c r="A192" s="172"/>
      <c r="F192" s="101"/>
      <c r="G192" s="102"/>
      <c r="H192" s="102"/>
      <c r="I192" s="102"/>
      <c r="J192" s="44"/>
    </row>
    <row r="193" spans="1:12" ht="11.25" x14ac:dyDescent="0.2">
      <c r="A193" s="172"/>
      <c r="G193" s="39"/>
      <c r="H193" s="39"/>
      <c r="I193" s="39"/>
      <c r="J193" s="44"/>
    </row>
    <row r="194" spans="1:12" ht="11.25" x14ac:dyDescent="0.2">
      <c r="A194" s="172"/>
      <c r="F194" s="101"/>
      <c r="G194" s="102"/>
      <c r="H194" s="101"/>
      <c r="I194" s="102"/>
      <c r="J194" s="44"/>
      <c r="K194" s="20"/>
    </row>
    <row r="195" spans="1:12" ht="20.100000000000001" customHeight="1" x14ac:dyDescent="0.2">
      <c r="A195" s="172"/>
      <c r="B195" s="20"/>
      <c r="G195" s="39"/>
      <c r="H195" s="39"/>
      <c r="J195" s="44"/>
      <c r="K195" s="20"/>
    </row>
    <row r="196" spans="1:12" ht="11.25" x14ac:dyDescent="0.2">
      <c r="A196" s="172"/>
      <c r="B196" s="20"/>
      <c r="F196" s="101"/>
      <c r="J196" s="44"/>
      <c r="K196" s="20"/>
    </row>
    <row r="197" spans="1:12" ht="11.25" x14ac:dyDescent="0.2">
      <c r="A197" s="172"/>
      <c r="B197" s="20"/>
      <c r="H197" s="128"/>
      <c r="I197" s="129"/>
      <c r="J197" s="44"/>
      <c r="K197" s="20"/>
    </row>
    <row r="198" spans="1:12" ht="11.25" x14ac:dyDescent="0.2">
      <c r="A198" s="172"/>
      <c r="B198" s="20"/>
      <c r="G198" s="39"/>
      <c r="I198" s="130"/>
      <c r="J198" s="44"/>
      <c r="K198" s="20"/>
    </row>
    <row r="199" spans="1:12" ht="11.25" x14ac:dyDescent="0.2">
      <c r="A199" s="172"/>
      <c r="B199" s="20"/>
      <c r="G199" s="39"/>
      <c r="I199" s="130"/>
      <c r="J199" s="44"/>
      <c r="K199" s="20"/>
    </row>
    <row r="200" spans="1:12" ht="11.25" x14ac:dyDescent="0.2">
      <c r="A200" s="172"/>
      <c r="B200" s="20"/>
      <c r="G200" s="39"/>
      <c r="I200" s="130"/>
      <c r="J200" s="44"/>
      <c r="K200" s="20"/>
    </row>
    <row r="201" spans="1:12" ht="11.25" x14ac:dyDescent="0.2">
      <c r="A201" s="172"/>
      <c r="B201" s="20"/>
      <c r="G201" s="39"/>
      <c r="I201" s="130"/>
      <c r="J201" s="44"/>
      <c r="K201" s="20"/>
    </row>
    <row r="202" spans="1:12" ht="11.25" x14ac:dyDescent="0.2">
      <c r="A202" s="172"/>
      <c r="B202" s="20"/>
      <c r="G202" s="39"/>
      <c r="I202" s="130"/>
      <c r="J202" s="44"/>
      <c r="K202" s="20"/>
    </row>
    <row r="203" spans="1:12" x14ac:dyDescent="0.2">
      <c r="I203" s="130"/>
      <c r="J203" s="77"/>
      <c r="K203" s="20"/>
    </row>
    <row r="204" spans="1:12" x14ac:dyDescent="0.2">
      <c r="J204" s="44"/>
    </row>
    <row r="205" spans="1:12" ht="12.95" customHeight="1" x14ac:dyDescent="0.2">
      <c r="J205" s="77"/>
    </row>
    <row r="206" spans="1:12" ht="12.95" customHeight="1" x14ac:dyDescent="0.2">
      <c r="I206" s="129"/>
      <c r="J206" s="77"/>
    </row>
    <row r="207" spans="1:12" ht="12.95" customHeight="1" x14ac:dyDescent="0.2">
      <c r="G207" s="39"/>
      <c r="I207" s="130"/>
      <c r="J207" s="28"/>
      <c r="L207" s="21"/>
    </row>
    <row r="208" spans="1:12" ht="12.95" customHeight="1" x14ac:dyDescent="0.2">
      <c r="G208" s="39"/>
      <c r="I208" s="130"/>
      <c r="J208" s="43"/>
    </row>
    <row r="209" spans="7:11" ht="12.95" customHeight="1" x14ac:dyDescent="0.2">
      <c r="G209" s="39"/>
      <c r="I209" s="130"/>
      <c r="J209" s="76"/>
      <c r="K209" s="39"/>
    </row>
    <row r="210" spans="7:11" ht="12.95" customHeight="1" x14ac:dyDescent="0.2">
      <c r="G210" s="39"/>
      <c r="I210" s="130"/>
      <c r="J210" s="21"/>
    </row>
    <row r="211" spans="7:11" ht="12.95" customHeight="1" x14ac:dyDescent="0.2">
      <c r="G211" s="39"/>
      <c r="I211" s="130"/>
      <c r="J211" s="44"/>
      <c r="K211" s="39"/>
    </row>
    <row r="212" spans="7:11" ht="12.95" customHeight="1" x14ac:dyDescent="0.2">
      <c r="I212" s="130"/>
      <c r="J212" s="37"/>
    </row>
    <row r="213" spans="7:11" ht="12.95" customHeight="1" x14ac:dyDescent="0.2">
      <c r="G213" s="39"/>
    </row>
  </sheetData>
  <mergeCells count="31">
    <mergeCell ref="C186:D186"/>
    <mergeCell ref="B72:I72"/>
    <mergeCell ref="B109:C109"/>
    <mergeCell ref="A21:A23"/>
    <mergeCell ref="A69:A71"/>
    <mergeCell ref="A112:A114"/>
    <mergeCell ref="A143:A145"/>
    <mergeCell ref="A177:A178"/>
    <mergeCell ref="B1:G2"/>
    <mergeCell ref="B6:I6"/>
    <mergeCell ref="B22:I22"/>
    <mergeCell ref="B114:I114"/>
    <mergeCell ref="B179:C179"/>
    <mergeCell ref="B107:D107"/>
    <mergeCell ref="B84:I84"/>
    <mergeCell ref="K4:M4"/>
    <mergeCell ref="K3:N3"/>
    <mergeCell ref="B76:I76"/>
    <mergeCell ref="B82:D82"/>
    <mergeCell ref="B188:D188"/>
    <mergeCell ref="B97:I97"/>
    <mergeCell ref="K115:M115"/>
    <mergeCell ref="B167:D167"/>
    <mergeCell ref="B181:D181"/>
    <mergeCell ref="B141:I141"/>
    <mergeCell ref="B112:I112"/>
    <mergeCell ref="C187:D187"/>
    <mergeCell ref="B185:I185"/>
    <mergeCell ref="B183:D183"/>
    <mergeCell ref="B169:I169"/>
    <mergeCell ref="B171:I171"/>
  </mergeCells>
  <phoneticPr fontId="0" type="noConversion"/>
  <pageMargins left="0.6692913385826772" right="0.23622047244094491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izvještaj o zaduživanju </vt:lpstr>
      <vt:lpstr>'izvještaj o zaduživanju '!Ispis_naslova</vt:lpstr>
      <vt:lpstr>'izvještaj o zaduživanju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mfkor</cp:lastModifiedBy>
  <cp:lastPrinted>2017-08-31T14:53:40Z</cp:lastPrinted>
  <dcterms:created xsi:type="dcterms:W3CDTF">1996-10-14T23:33:28Z</dcterms:created>
  <dcterms:modified xsi:type="dcterms:W3CDTF">2017-08-31T14:58:41Z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Stanje obveza na dan 31 12 2016 i 30 06 2017a.xlsx</vt:lpwstr>
  </property>
</Properties>
</file>