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21" windowWidth="15480" windowHeight="11640" tabRatio="741" activeTab="0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externalReferences>
    <externalReference r:id="rId8"/>
  </externalReference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'rashodi'!$2:$2</definedName>
    <definedName name="_xlnm.Print_Area" localSheetId="3">'račun financiranja'!$A$1:$H$22</definedName>
  </definedNames>
  <calcPr fullCalcOnLoad="1"/>
</workbook>
</file>

<file path=xl/sharedStrings.xml><?xml version="1.0" encoding="utf-8"?>
<sst xmlns="http://schemas.openxmlformats.org/spreadsheetml/2006/main" count="371" uniqueCount="229">
  <si>
    <t>Raz-red</t>
  </si>
  <si>
    <t>Sku-pina</t>
  </si>
  <si>
    <t>Odje-ljak</t>
  </si>
  <si>
    <t>Podskupina</t>
  </si>
  <si>
    <t>Naziv prihoda</t>
  </si>
  <si>
    <t>PRIHODI POSLOVANJA</t>
  </si>
  <si>
    <t>A. RAČUN PRIHODA I RASHODA</t>
  </si>
  <si>
    <t>PRIHODI POSLOVANJA I PRIHODI OD PRODAJE NEFINANCIJSKE IMOVINE</t>
  </si>
  <si>
    <t>Plan                  za 2010.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</si>
  <si>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</si>
  <si>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</si>
  <si>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</si>
  <si>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</si>
  <si>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</si>
  <si>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</si>
  <si>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</si>
  <si>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Šifra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</si>
  <si>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</si>
  <si>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</si>
  <si>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</si>
  <si>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</si>
  <si>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</si>
  <si>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</si>
  <si>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</si>
  <si>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4</t>
  </si>
  <si>
    <t>5</t>
  </si>
  <si>
    <t>6</t>
  </si>
  <si>
    <t>Ostali rashodi za zaposlene</t>
  </si>
  <si>
    <t>3121</t>
  </si>
  <si>
    <t>313</t>
  </si>
  <si>
    <t>Doprinosi na plaće</t>
  </si>
  <si>
    <t>3132</t>
  </si>
  <si>
    <t>3133</t>
  </si>
  <si>
    <t>32</t>
  </si>
  <si>
    <t>Materijalni rashodi</t>
  </si>
  <si>
    <t>321</t>
  </si>
  <si>
    <t>3211</t>
  </si>
  <si>
    <t>3212</t>
  </si>
  <si>
    <t>6413</t>
  </si>
  <si>
    <t>Kamate na oročena sredstva i depozite po viđenju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</si>
  <si>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</si>
  <si>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</si>
  <si>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</si>
  <si>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</si>
  <si>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</si>
  <si>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</si>
  <si>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</si>
  <si>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</si>
  <si>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</si>
  <si>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>Doprinosi za zapošljavanje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</si>
  <si>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</si>
  <si>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</si>
  <si>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</si>
  <si>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</si>
  <si>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</si>
  <si>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</si>
  <si>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</si>
  <si>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3</t>
  </si>
  <si>
    <t>3234</t>
  </si>
  <si>
    <t>3235</t>
  </si>
  <si>
    <t>3236</t>
  </si>
  <si>
    <t>3237</t>
  </si>
  <si>
    <t>3239</t>
  </si>
  <si>
    <t>329</t>
  </si>
  <si>
    <t>3292</t>
  </si>
  <si>
    <t>3293</t>
  </si>
  <si>
    <t>3294</t>
  </si>
  <si>
    <t>3299</t>
  </si>
  <si>
    <t>8</t>
  </si>
  <si>
    <t>42</t>
  </si>
  <si>
    <t>Rashodi za nabavu proizvedene dugotrajne imovine</t>
  </si>
  <si>
    <t>422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</si>
  <si>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</si>
  <si>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</si>
  <si>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</si>
  <si>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</si>
  <si>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</si>
  <si>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</si>
  <si>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</si>
  <si>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</si>
  <si>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</si>
  <si>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</si>
  <si>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</si>
  <si>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</si>
  <si>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</si>
  <si>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</si>
  <si>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</si>
  <si>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</si>
  <si>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Članarine</t>
  </si>
  <si>
    <t>Postrojenja i oprema</t>
  </si>
  <si>
    <t>Uredska oprema i namještaj</t>
  </si>
  <si>
    <t>Komunikacijska oprema</t>
  </si>
  <si>
    <t>343</t>
  </si>
  <si>
    <t>Ostali financijski rashodi</t>
  </si>
  <si>
    <t>3431</t>
  </si>
  <si>
    <t>Bankarske usluge i usluge platnog prometa</t>
  </si>
  <si>
    <t>31</t>
  </si>
  <si>
    <t>Rashodi za zaposlene</t>
  </si>
  <si>
    <t>311</t>
  </si>
  <si>
    <t>Plaće</t>
  </si>
  <si>
    <t>3111</t>
  </si>
  <si>
    <t>Plaće za redovan rad</t>
  </si>
  <si>
    <t>312</t>
  </si>
  <si>
    <t>64</t>
  </si>
  <si>
    <t>Prihodi od imovine</t>
  </si>
  <si>
    <t>641</t>
  </si>
  <si>
    <t>Prihodi od financijske imovine</t>
  </si>
  <si>
    <t>34</t>
  </si>
  <si>
    <t>Financijski rashodi</t>
  </si>
  <si>
    <t>3433</t>
  </si>
  <si>
    <t>Zatezne kamate</t>
  </si>
  <si>
    <t xml:space="preserve"> Plan                               za 2010.</t>
  </si>
  <si>
    <t>ADMINISTRATIVNO UPRAVLJANJE I OPREMANJE</t>
  </si>
  <si>
    <t>A1000</t>
  </si>
  <si>
    <t>ADMINISTRACIJA I UPRAVLJANJE</t>
  </si>
  <si>
    <t>K2000</t>
  </si>
  <si>
    <t>OPREMANJE</t>
  </si>
  <si>
    <t>A1003</t>
  </si>
  <si>
    <t xml:space="preserve">Naziv </t>
  </si>
  <si>
    <t>100</t>
  </si>
  <si>
    <t>101</t>
  </si>
  <si>
    <t>102</t>
  </si>
  <si>
    <t>103</t>
  </si>
  <si>
    <t>3434</t>
  </si>
  <si>
    <t>Ostali nespomenuti financijski rashodi</t>
  </si>
  <si>
    <t>3238</t>
  </si>
  <si>
    <t>Računalne usluge</t>
  </si>
  <si>
    <t>3432</t>
  </si>
  <si>
    <t>Negativne tečajne razlike i valutna klauzula</t>
  </si>
  <si>
    <t>81</t>
  </si>
  <si>
    <t>Primljene otplate (povrati) glavnice danih zajmova</t>
  </si>
  <si>
    <t>816</t>
  </si>
  <si>
    <t>8161</t>
  </si>
  <si>
    <t>Povrat zajmova danih tuzemnim trgovačkim društvima, obrtnicima, malim i srednjim poduzetnicima izvan javnog sektora</t>
  </si>
  <si>
    <t>Izdaci za dane zajmove</t>
  </si>
  <si>
    <t>Izdaci za dane zajmove trgovačkim društvima, obrtnicima, malom i srednjem poduzetništvu izvan javnog sektora</t>
  </si>
  <si>
    <t>5161</t>
  </si>
  <si>
    <t>Dani zajmovi tuzemnim trgovačkim društvima,obrtnicima, malom i srednjem poduzetništvu izvan javnog sektora</t>
  </si>
  <si>
    <t>6411</t>
  </si>
  <si>
    <t xml:space="preserve">Prihodi od kamata za dane zajmove </t>
  </si>
  <si>
    <t>6415</t>
  </si>
  <si>
    <t>Prihodi od pozitivnih tečajnih razlika</t>
  </si>
  <si>
    <t>6416</t>
  </si>
  <si>
    <t>Prihodi od dividendi</t>
  </si>
  <si>
    <t>Ostali prihodi od financijske imovine</t>
  </si>
  <si>
    <t>642</t>
  </si>
  <si>
    <t>Prihodi od nefinancijske imovine</t>
  </si>
  <si>
    <t>6422</t>
  </si>
  <si>
    <t>Prihodi od zakupa i iznajmljivanja imovine</t>
  </si>
  <si>
    <t>66</t>
  </si>
  <si>
    <t>Ostali prihodi</t>
  </si>
  <si>
    <t>661</t>
  </si>
  <si>
    <t>Prihodi koje proračuni i proračunski korisnici ostvare obavljanjem poslova na tržištu (vlastiti prihodi)</t>
  </si>
  <si>
    <t>6612</t>
  </si>
  <si>
    <t>Prihodi od obavljanja ostalih poslova vlastite djelatnosti</t>
  </si>
  <si>
    <t>PRIHODI OD PRODAJE NEFINANCIJSKE IMOVINE</t>
  </si>
  <si>
    <t>71</t>
  </si>
  <si>
    <r>
      <t xml:space="preserve">Prihodi od prodaje neproizvedene </t>
    </r>
    <r>
      <rPr>
        <b/>
        <sz val="10"/>
        <rFont val="Times New Roman"/>
        <family val="1"/>
      </rPr>
      <t>dugotrajne</t>
    </r>
    <r>
      <rPr>
        <b/>
        <sz val="10"/>
        <color indexed="8"/>
        <rFont val="Times New Roman"/>
        <family val="1"/>
      </rPr>
      <t xml:space="preserve"> imovine</t>
    </r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</si>
  <si>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</si>
  <si>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</si>
  <si>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</si>
  <si>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</si>
  <si>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</si>
  <si>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</si>
  <si>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</si>
  <si>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</si>
  <si>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7212</t>
  </si>
  <si>
    <t>Poslovni objekti</t>
  </si>
  <si>
    <t>342</t>
  </si>
  <si>
    <t>Kamate za primljene zajmove</t>
  </si>
  <si>
    <t>3423</t>
  </si>
  <si>
    <t>Kamate za primljene zajmove od banaka i ostalih financijskih institucija izvan javnog sektora</t>
  </si>
  <si>
    <t>Tuzemne</t>
  </si>
  <si>
    <t>Inozemne</t>
  </si>
  <si>
    <t>421</t>
  </si>
  <si>
    <t>Građevinski objekti</t>
  </si>
  <si>
    <t>4212</t>
  </si>
  <si>
    <t>4227</t>
  </si>
  <si>
    <t>Uređaji, strojevi i oprema za ostale namjene</t>
  </si>
  <si>
    <t>83</t>
  </si>
  <si>
    <t>Primici od prodaje dionica i udjela u glavnici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</si>
  <si>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</si>
  <si>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</si>
  <si>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</si>
  <si>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</si>
  <si>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54</t>
  </si>
  <si>
    <t>Izdaci za otplatu glavnice primljenih zajmova</t>
  </si>
  <si>
    <t>544</t>
  </si>
  <si>
    <t>Otplata glavnice primljenih zajmova od banaka i ostalih financijskih institucija izvan javnog sektora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</si>
  <si>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</si>
  <si>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</si>
  <si>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</si>
  <si>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</si>
  <si>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05</t>
  </si>
  <si>
    <t>HRVATSKI FOND ZA PRIVATIZACIJU</t>
  </si>
  <si>
    <t>K2003</t>
  </si>
  <si>
    <t>POSLOVNE ZGRADE</t>
  </si>
  <si>
    <t>SERVISIRANJE UNUTARNJEG DUGA</t>
  </si>
  <si>
    <t>A1001</t>
  </si>
  <si>
    <t>ZAJMOVI OD TUZEMNIH BANAKA I OSTALIH FINANCIJSKIH INSTITUCIJA IZVAN JAVNOG SEKTORA</t>
  </si>
  <si>
    <t>A1002</t>
  </si>
  <si>
    <t>ZAJMOVI OD INOZEMNIH BANAKA I OSTALIH FINANCIJSKIH INSTITUCIJA IZVAN JAVNOG SEKTORA</t>
  </si>
  <si>
    <t>SERVISIRANJE VANJSKOG DUGA</t>
  </si>
  <si>
    <t>DANI ZAJMOVI</t>
  </si>
  <si>
    <t>GFS</t>
  </si>
  <si>
    <t>FI-Tuz.: Zajmovi:PRIMICI</t>
  </si>
  <si>
    <t>3214,2</t>
  </si>
  <si>
    <t>3215,2</t>
  </si>
  <si>
    <t>FI-Tuz.: Dionice:PRIMICI</t>
  </si>
  <si>
    <t>3214,1</t>
  </si>
  <si>
    <t>FI-Tuz.: Zajmovi:IZDACI</t>
  </si>
  <si>
    <t>OBV-Tuz.:Zajmovi: OTPLATA</t>
  </si>
  <si>
    <t>3314,1</t>
  </si>
  <si>
    <t>3324,1</t>
  </si>
  <si>
    <t>OBV-Ino.:Zajmovi: OTPLATA</t>
  </si>
  <si>
    <t>II. POSEBNI DIO</t>
  </si>
  <si>
    <t>Izdaci za dionice i udjele u glavnici</t>
  </si>
  <si>
    <t>Izdaci za dionice i udjele u glavnici trgovačkih društava</t>
  </si>
  <si>
    <t>Dionice i udjeli u glavnici trgovačkih društava izvan javnog sektora</t>
  </si>
  <si>
    <t>DIONICE I UDJELI U GLAVNICI</t>
  </si>
  <si>
    <t>5341</t>
  </si>
  <si>
    <t>Povećanje/ smanjenje</t>
  </si>
  <si>
    <t>Novi plan                           za 2010.</t>
  </si>
  <si>
    <t>Novi plan                 za 2010.</t>
  </si>
  <si>
    <t>A1004</t>
  </si>
  <si>
    <t>Primici (povrati) glavnice zajmova danih trgovačkim društ., obrtnicima, malim i srednjim poduzetn. izvan javnog sektora</t>
  </si>
  <si>
    <t>DIONICE I UDJELI U GLAVNICI TRGOVAČKIH DRUŠTAVA</t>
  </si>
  <si>
    <t>IZMJENE I DOPUNE FINANCIJSKOG PLANA HRVATSKOG FONDA ZA PRIVATIZACIJU ZA 2010. GODINU</t>
  </si>
  <si>
    <t>Naziv rashoda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</si>
</sst>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  <numFmt numFmtId="184" formatCode="#,##0.0"/>
    <numFmt numFmtId="185" formatCode="#,##0_ ;\-#,##0\ "/>
  </numFmts>
  <fonts count="3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" applyNumberFormat="0" applyFont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2" applyNumberFormat="0" applyAlignment="0" applyProtection="0"/>
    <xf numFmtId="0" fontId="18" fillId="15" borderId="3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17" borderId="8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55" applyFont="1" applyFill="1" applyBorder="1" applyAlignment="1">
      <alignment horizontal="center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55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52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0" fillId="0" borderId="0" xfId="54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left" vertical="top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0" fontId="10" fillId="0" borderId="0" xfId="53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51" applyNumberFormat="1" applyFont="1" applyFill="1" applyBorder="1" applyAlignment="1" applyProtection="1">
      <alignment horizontal="right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left" wrapText="1"/>
      <protection/>
    </xf>
    <xf numFmtId="0" fontId="31" fillId="0" borderId="0" xfId="51" applyNumberFormat="1" applyFont="1" applyFill="1" applyBorder="1" applyAlignment="1" applyProtection="1">
      <alignment wrapText="1"/>
      <protection/>
    </xf>
    <xf numFmtId="3" fontId="10" fillId="0" borderId="0" xfId="51" applyNumberFormat="1" applyFont="1" applyFill="1" applyBorder="1" applyAlignment="1" applyProtection="1">
      <alignment/>
      <protection/>
    </xf>
    <xf numFmtId="0" fontId="9" fillId="0" borderId="11" xfId="51" applyFont="1" applyBorder="1" applyAlignment="1" quotePrefix="1">
      <alignment horizontal="left" vertical="center" wrapText="1"/>
      <protection/>
    </xf>
    <xf numFmtId="0" fontId="9" fillId="0" borderId="12" xfId="51" applyFont="1" applyBorder="1" applyAlignment="1" quotePrefix="1">
      <alignment horizontal="left" vertical="center" wrapText="1"/>
      <protection/>
    </xf>
    <xf numFmtId="0" fontId="9" fillId="0" borderId="12" xfId="51" applyFont="1" applyBorder="1" applyAlignment="1" quotePrefix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 applyProtection="1" quotePrefix="1">
      <alignment horizontal="left" wrapText="1"/>
      <protection/>
    </xf>
    <xf numFmtId="0" fontId="10" fillId="0" borderId="0" xfId="51" applyNumberFormat="1" applyFont="1" applyFill="1" applyBorder="1" applyAlignment="1" applyProtection="1">
      <alignment wrapText="1"/>
      <protection/>
    </xf>
    <xf numFmtId="0" fontId="9" fillId="0" borderId="13" xfId="51" applyNumberFormat="1" applyFont="1" applyFill="1" applyBorder="1" applyAlignment="1" applyProtection="1" quotePrefix="1">
      <alignment horizontal="left" wrapText="1"/>
      <protection/>
    </xf>
    <xf numFmtId="0" fontId="10" fillId="0" borderId="13" xfId="51" applyNumberFormat="1" applyFont="1" applyFill="1" applyBorder="1" applyAlignment="1" applyProtection="1">
      <alignment wrapText="1"/>
      <protection/>
    </xf>
    <xf numFmtId="3" fontId="8" fillId="0" borderId="10" xfId="51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left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9" fillId="0" borderId="0" xfId="57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57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>
      <alignment horizontal="right"/>
    </xf>
    <xf numFmtId="3" fontId="8" fillId="0" borderId="12" xfId="51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9" fillId="0" borderId="0" xfId="54" applyFont="1" applyFill="1" applyBorder="1" applyAlignment="1">
      <alignment horizont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9" fillId="0" borderId="0" xfId="57" applyFont="1" applyFill="1" applyBorder="1" applyAlignment="1">
      <alignment horizontal="left"/>
      <protection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30" fillId="0" borderId="0" xfId="51" applyNumberFormat="1" applyFont="1" applyFill="1" applyBorder="1" applyAlignment="1" applyProtection="1" quotePrefix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/>
      <protection/>
    </xf>
    <xf numFmtId="0" fontId="8" fillId="0" borderId="11" xfId="51" applyFont="1" applyBorder="1" applyAlignment="1" quotePrefix="1">
      <alignment horizontal="left"/>
      <protection/>
    </xf>
    <xf numFmtId="0" fontId="32" fillId="0" borderId="12" xfId="51" applyNumberFormat="1" applyFont="1" applyFill="1" applyBorder="1" applyAlignment="1" applyProtection="1">
      <alignment/>
      <protection/>
    </xf>
    <xf numFmtId="0" fontId="8" fillId="0" borderId="11" xfId="51" applyFont="1" applyBorder="1" applyAlignment="1" quotePrefix="1">
      <alignment horizontal="left" shrinkToFit="1"/>
      <protection/>
    </xf>
    <xf numFmtId="0" fontId="32" fillId="0" borderId="12" xfId="51" applyNumberFormat="1" applyFont="1" applyFill="1" applyBorder="1" applyAlignment="1" applyProtection="1">
      <alignment shrinkToFit="1"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center" vertical="center" wrapText="1"/>
      <protection/>
    </xf>
    <xf numFmtId="0" fontId="31" fillId="0" borderId="0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ilanca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Home\Documents%20and%20Settings\&#381;eljka\Local%20Settings\Temporary%20Internet%20Files\Content.IE5\ZHS05QFG\Ostvarenje%20Financijskog%20plana%20HFP%202010%20rebala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a"/>
      <sheetName val="prihodi"/>
      <sheetName val="rashodi"/>
      <sheetName val="račun financiranja"/>
      <sheetName val="posebni dio"/>
    </sheetNames>
    <sheetDataSet>
      <sheetData sheetId="2">
        <row r="8">
          <cell r="G8">
            <v>-40500</v>
          </cell>
        </row>
        <row r="10">
          <cell r="G10">
            <v>-225000</v>
          </cell>
        </row>
        <row r="12">
          <cell r="G12">
            <v>-28000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7" sqref="D27"/>
    </sheetView>
  </sheetViews>
  <sheetFormatPr defaultColWidth="9.140625" defaultRowHeight="12.75"/>
  <cols>
    <col min="1" max="2" width="4.28125" style="33" customWidth="1"/>
    <col min="3" max="3" width="5.28125" style="33" customWidth="1"/>
    <col min="4" max="4" width="48.57421875" style="33" customWidth="1"/>
    <col min="5" max="5" width="13.7109375" style="34" customWidth="1"/>
    <col min="6" max="6" width="12.421875" style="34" customWidth="1"/>
    <col min="7" max="7" width="13.7109375" style="34" customWidth="1"/>
    <col min="8" max="16384" width="9.140625" style="34" customWidth="1"/>
  </cols>
  <sheetData>
    <row r="1" spans="1:7" ht="49.5" customHeight="1">
      <c r="A1" s="120" t="s">
        <v>227</v>
      </c>
      <c r="B1" s="120"/>
      <c r="C1" s="120"/>
      <c r="D1" s="120"/>
      <c r="E1" s="120"/>
      <c r="F1" s="120"/>
      <c r="G1" s="120"/>
    </row>
    <row r="2" spans="1:7" ht="25.5" customHeight="1">
      <c r="A2" s="124" t="s">
        <v>17</v>
      </c>
      <c r="B2" s="125"/>
      <c r="C2" s="125"/>
      <c r="D2" s="125"/>
      <c r="E2" s="122"/>
      <c r="F2" s="122"/>
      <c r="G2" s="123"/>
    </row>
    <row r="3" spans="1:7" ht="25.5" customHeight="1">
      <c r="A3" s="121" t="s">
        <v>6</v>
      </c>
      <c r="B3" s="114"/>
      <c r="C3" s="114"/>
      <c r="D3" s="114"/>
      <c r="E3" s="122"/>
      <c r="F3" s="122"/>
      <c r="G3" s="123"/>
    </row>
    <row r="4" spans="1:7" ht="15" customHeight="1">
      <c r="A4" s="37"/>
      <c r="B4" s="38"/>
      <c r="C4" s="38"/>
      <c r="D4" s="38"/>
      <c r="E4" s="36"/>
      <c r="F4" s="36"/>
      <c r="G4" s="39"/>
    </row>
    <row r="5" spans="1:7" ht="27.75" customHeight="1">
      <c r="A5" s="40"/>
      <c r="B5" s="41"/>
      <c r="C5" s="41"/>
      <c r="D5" s="42"/>
      <c r="E5" s="43" t="s">
        <v>111</v>
      </c>
      <c r="F5" s="85" t="s">
        <v>221</v>
      </c>
      <c r="G5" s="85" t="s">
        <v>222</v>
      </c>
    </row>
    <row r="6" spans="1:7" ht="22.5" customHeight="1">
      <c r="A6" s="116" t="s">
        <v>5</v>
      </c>
      <c r="B6" s="117"/>
      <c r="C6" s="117"/>
      <c r="D6" s="117"/>
      <c r="E6" s="35">
        <f>prihodi!F4</f>
        <v>40782000</v>
      </c>
      <c r="F6" s="93">
        <v>0</v>
      </c>
      <c r="G6" s="93">
        <f>SUM(E6:F6)</f>
        <v>40782000</v>
      </c>
    </row>
    <row r="7" spans="1:7" ht="22.5" customHeight="1">
      <c r="A7" s="116" t="s">
        <v>18</v>
      </c>
      <c r="B7" s="117"/>
      <c r="C7" s="117"/>
      <c r="D7" s="117"/>
      <c r="E7" s="35">
        <f>prihodi!F17</f>
        <v>50000000</v>
      </c>
      <c r="F7" s="93">
        <v>0</v>
      </c>
      <c r="G7" s="93">
        <f>SUM(E7:F7)</f>
        <v>50000000</v>
      </c>
    </row>
    <row r="8" spans="1:7" ht="22.5" customHeight="1">
      <c r="A8" s="116" t="s">
        <v>22</v>
      </c>
      <c r="B8" s="117"/>
      <c r="C8" s="117"/>
      <c r="D8" s="117"/>
      <c r="E8" s="35">
        <f>rashodi!F3</f>
        <v>82981500</v>
      </c>
      <c r="F8" s="86">
        <v>-4657620</v>
      </c>
      <c r="G8" s="93">
        <f>SUM(E8:F8)</f>
        <v>78323880</v>
      </c>
    </row>
    <row r="9" spans="1:7" ht="22.5" customHeight="1">
      <c r="A9" s="116" t="s">
        <v>19</v>
      </c>
      <c r="B9" s="117"/>
      <c r="C9" s="117"/>
      <c r="D9" s="117"/>
      <c r="E9" s="35">
        <f>rashodi!F46</f>
        <v>2400000</v>
      </c>
      <c r="F9" s="87">
        <v>-240000</v>
      </c>
      <c r="G9" s="93">
        <f>SUM(E9:F9)</f>
        <v>2160000</v>
      </c>
    </row>
    <row r="10" spans="1:7" ht="22.5" customHeight="1">
      <c r="A10" s="116" t="s">
        <v>20</v>
      </c>
      <c r="B10" s="117"/>
      <c r="C10" s="117"/>
      <c r="D10" s="117"/>
      <c r="E10" s="35">
        <f>E6+E7-E8-E9</f>
        <v>5400500</v>
      </c>
      <c r="F10" s="87">
        <f>F6+F7-F8-F9</f>
        <v>4897620</v>
      </c>
      <c r="G10" s="87">
        <f>G6+G7-G8-G9</f>
        <v>10298120</v>
      </c>
    </row>
    <row r="11" spans="1:7" ht="15" customHeight="1">
      <c r="A11" s="44"/>
      <c r="B11" s="45"/>
      <c r="C11" s="45"/>
      <c r="D11" s="45"/>
      <c r="E11" s="36"/>
      <c r="F11" s="36"/>
      <c r="G11" s="39"/>
    </row>
    <row r="12" spans="1:7" ht="25.5" customHeight="1">
      <c r="A12" s="113" t="s">
        <v>12</v>
      </c>
      <c r="B12" s="114"/>
      <c r="C12" s="114"/>
      <c r="D12" s="114"/>
      <c r="E12" s="114"/>
      <c r="F12" s="114"/>
      <c r="G12" s="115"/>
    </row>
    <row r="13" spans="1:7" ht="15" customHeight="1">
      <c r="A13" s="46"/>
      <c r="B13" s="47"/>
      <c r="C13" s="47"/>
      <c r="D13" s="47"/>
      <c r="E13" s="36"/>
      <c r="F13" s="36"/>
      <c r="G13" s="39"/>
    </row>
    <row r="14" spans="1:7" ht="25.5">
      <c r="A14" s="40"/>
      <c r="B14" s="41"/>
      <c r="C14" s="41"/>
      <c r="D14" s="42"/>
      <c r="E14" s="43" t="s">
        <v>111</v>
      </c>
      <c r="F14" s="85" t="s">
        <v>221</v>
      </c>
      <c r="G14" s="85" t="s">
        <v>222</v>
      </c>
    </row>
    <row r="15" spans="1:7" ht="22.5" customHeight="1">
      <c r="A15" s="118" t="s">
        <v>23</v>
      </c>
      <c r="B15" s="119"/>
      <c r="C15" s="119"/>
      <c r="D15" s="119"/>
      <c r="E15" s="35">
        <f>'račun financiranja'!F4</f>
        <v>120000000</v>
      </c>
      <c r="F15" s="35">
        <f>'račun financiranja'!G4</f>
        <v>130000000</v>
      </c>
      <c r="G15" s="35">
        <f>'račun financiranja'!H4</f>
        <v>250000000</v>
      </c>
    </row>
    <row r="16" spans="1:7" ht="22.5" customHeight="1">
      <c r="A16" s="118" t="s">
        <v>15</v>
      </c>
      <c r="B16" s="119"/>
      <c r="C16" s="119"/>
      <c r="D16" s="119"/>
      <c r="E16" s="35">
        <f>'račun financiranja'!F11</f>
        <v>125400500</v>
      </c>
      <c r="F16" s="35">
        <f>'račun financiranja'!G11</f>
        <v>134897620</v>
      </c>
      <c r="G16" s="35">
        <f>'račun financiranja'!H11</f>
        <v>260298120</v>
      </c>
    </row>
    <row r="17" spans="1:7" ht="22.5" customHeight="1">
      <c r="A17" s="116" t="s">
        <v>13</v>
      </c>
      <c r="B17" s="117"/>
      <c r="C17" s="117"/>
      <c r="D17" s="117"/>
      <c r="E17" s="35">
        <f>E15-E16</f>
        <v>-5400500</v>
      </c>
      <c r="F17" s="87">
        <f>F15-F16</f>
        <v>-4897620</v>
      </c>
      <c r="G17" s="93">
        <f>SUM(G15-G16)</f>
        <v>-10298120</v>
      </c>
    </row>
    <row r="18" spans="1:7" ht="15" customHeight="1">
      <c r="A18" s="116"/>
      <c r="B18" s="117"/>
      <c r="C18" s="117"/>
      <c r="D18" s="117"/>
      <c r="E18" s="94"/>
      <c r="F18" s="95"/>
      <c r="G18" s="95"/>
    </row>
    <row r="19" spans="1:7" ht="22.5" customHeight="1">
      <c r="A19" s="116" t="s">
        <v>21</v>
      </c>
      <c r="B19" s="117"/>
      <c r="C19" s="117"/>
      <c r="D19" s="117"/>
      <c r="E19" s="48">
        <f>E10+E17</f>
        <v>0</v>
      </c>
      <c r="F19" s="87">
        <f>F10+F17</f>
        <v>0</v>
      </c>
      <c r="G19" s="87">
        <f>G10+G17</f>
        <v>0</v>
      </c>
    </row>
  </sheetData>
  <sheetProtection/>
  <mergeCells count="14">
    <mergeCell ref="A1:G1"/>
    <mergeCell ref="A9:D9"/>
    <mergeCell ref="A10:D10"/>
    <mergeCell ref="A3:G3"/>
    <mergeCell ref="A6:D6"/>
    <mergeCell ref="A7:D7"/>
    <mergeCell ref="A8:D8"/>
    <mergeCell ref="A2:G2"/>
    <mergeCell ref="A12:G12"/>
    <mergeCell ref="A18:D18"/>
    <mergeCell ref="A19:D19"/>
    <mergeCell ref="A15:D15"/>
    <mergeCell ref="A16:D16"/>
    <mergeCell ref="A17:D17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8" sqref="A28:B28"/>
    </sheetView>
  </sheetViews>
  <sheetFormatPr defaultColWidth="9.140625" defaultRowHeight="12.75"/>
  <cols>
    <col min="1" max="1" width="4.28125" style="9" customWidth="1"/>
    <col min="2" max="2" width="4.421875" style="9" customWidth="1"/>
    <col min="3" max="3" width="5.57421875" style="9" customWidth="1"/>
    <col min="4" max="4" width="5.28125" style="9" hidden="1" customWidth="1"/>
    <col min="5" max="5" width="48.7109375" style="10" customWidth="1"/>
    <col min="6" max="6" width="12.8515625" style="10" customWidth="1"/>
    <col min="7" max="7" width="9.57421875" style="10" customWidth="1"/>
    <col min="8" max="8" width="12.57421875" style="10" customWidth="1"/>
    <col min="9" max="9" width="12.421875" style="10" customWidth="1"/>
    <col min="10" max="16384" width="9.140625" style="10" customWidth="1"/>
  </cols>
  <sheetData>
    <row r="1" spans="1:8" ht="30" customHeight="1">
      <c r="A1" s="126" t="s">
        <v>6</v>
      </c>
      <c r="B1" s="126"/>
      <c r="C1" s="126"/>
      <c r="D1" s="126"/>
      <c r="E1" s="126"/>
      <c r="F1" s="126"/>
      <c r="G1" s="126"/>
      <c r="H1" s="126"/>
    </row>
    <row r="2" spans="1:8" ht="27.75" customHeight="1">
      <c r="A2" s="127" t="s">
        <v>7</v>
      </c>
      <c r="B2" s="127"/>
      <c r="C2" s="127"/>
      <c r="D2" s="127"/>
      <c r="E2" s="127"/>
      <c r="F2" s="127"/>
      <c r="G2" s="127"/>
      <c r="H2" s="127"/>
    </row>
    <row r="3" spans="1:8" s="3" customFormat="1" ht="27.75" customHeight="1">
      <c r="A3" s="50" t="s">
        <v>0</v>
      </c>
      <c r="B3" s="50" t="s">
        <v>1</v>
      </c>
      <c r="C3" s="50" t="s">
        <v>3</v>
      </c>
      <c r="D3" s="50" t="s">
        <v>2</v>
      </c>
      <c r="E3" s="51" t="s">
        <v>4</v>
      </c>
      <c r="F3" s="50" t="s">
        <v>8</v>
      </c>
      <c r="G3" s="96" t="s">
        <v>221</v>
      </c>
      <c r="H3" s="96" t="s">
        <v>223</v>
      </c>
    </row>
    <row r="4" spans="1:8" s="3" customFormat="1" ht="25.5" customHeight="1">
      <c r="A4" s="5" t="s">
        <v>26</v>
      </c>
      <c r="B4" s="22"/>
      <c r="C4" s="22"/>
      <c r="D4" s="22"/>
      <c r="E4" s="6" t="s">
        <v>5</v>
      </c>
      <c r="F4" s="18">
        <f>F5+F14</f>
        <v>40782000</v>
      </c>
      <c r="G4" s="97">
        <v>0</v>
      </c>
      <c r="H4" s="97">
        <f>SUM(F4)</f>
        <v>40782000</v>
      </c>
    </row>
    <row r="5" spans="1:8" s="3" customFormat="1" ht="12.75">
      <c r="A5" s="4"/>
      <c r="B5" s="31" t="s">
        <v>103</v>
      </c>
      <c r="C5" s="22"/>
      <c r="D5" s="22"/>
      <c r="E5" s="6" t="s">
        <v>104</v>
      </c>
      <c r="F5" s="18">
        <f>F6+F12</f>
        <v>39990000</v>
      </c>
      <c r="G5" s="91">
        <v>0</v>
      </c>
      <c r="H5" s="91">
        <f aca="true" t="shared" si="0" ref="H5:H13">SUM(F5)</f>
        <v>39990000</v>
      </c>
    </row>
    <row r="6" spans="1:8" s="1" customFormat="1" ht="12.75">
      <c r="A6" s="7"/>
      <c r="B6" s="23"/>
      <c r="C6" s="32" t="s">
        <v>105</v>
      </c>
      <c r="D6" s="23"/>
      <c r="E6" s="8" t="s">
        <v>106</v>
      </c>
      <c r="F6" s="19">
        <f>SUM(F7:F11)</f>
        <v>37590000</v>
      </c>
      <c r="G6" s="71">
        <v>0</v>
      </c>
      <c r="H6" s="71">
        <f t="shared" si="0"/>
        <v>37590000</v>
      </c>
    </row>
    <row r="7" spans="1:8" s="1" customFormat="1" ht="12.75" hidden="1">
      <c r="A7" s="7"/>
      <c r="B7" s="23"/>
      <c r="C7" s="32"/>
      <c r="D7" s="32" t="s">
        <v>138</v>
      </c>
      <c r="E7" s="8" t="s">
        <v>139</v>
      </c>
      <c r="F7" s="19">
        <v>480000</v>
      </c>
      <c r="G7" s="71"/>
      <c r="H7" s="71">
        <f t="shared" si="0"/>
        <v>480000</v>
      </c>
    </row>
    <row r="8" spans="1:8" s="1" customFormat="1" ht="12.75" hidden="1">
      <c r="A8" s="7"/>
      <c r="B8" s="23"/>
      <c r="C8" s="23"/>
      <c r="D8" s="32" t="s">
        <v>38</v>
      </c>
      <c r="E8" s="8" t="s">
        <v>39</v>
      </c>
      <c r="F8" s="19">
        <v>600000</v>
      </c>
      <c r="G8" s="71">
        <v>0</v>
      </c>
      <c r="H8" s="71">
        <f t="shared" si="0"/>
        <v>600000</v>
      </c>
    </row>
    <row r="9" spans="1:8" s="1" customFormat="1" ht="12.75" hidden="1">
      <c r="A9" s="7"/>
      <c r="B9" s="23"/>
      <c r="C9" s="23"/>
      <c r="D9" s="32" t="s">
        <v>140</v>
      </c>
      <c r="E9" s="8" t="s">
        <v>141</v>
      </c>
      <c r="F9" s="19">
        <v>120000</v>
      </c>
      <c r="G9" s="71">
        <v>0</v>
      </c>
      <c r="H9" s="71">
        <f t="shared" si="0"/>
        <v>120000</v>
      </c>
    </row>
    <row r="10" spans="1:8" s="1" customFormat="1" ht="12.75" hidden="1">
      <c r="A10" s="7"/>
      <c r="B10" s="23"/>
      <c r="C10" s="23"/>
      <c r="D10" s="32" t="s">
        <v>142</v>
      </c>
      <c r="E10" s="8" t="s">
        <v>143</v>
      </c>
      <c r="F10" s="19">
        <v>18000000</v>
      </c>
      <c r="G10" s="71">
        <v>0</v>
      </c>
      <c r="H10" s="71">
        <f t="shared" si="0"/>
        <v>18000000</v>
      </c>
    </row>
    <row r="11" spans="1:8" s="1" customFormat="1" ht="12.75" hidden="1">
      <c r="A11" s="7"/>
      <c r="B11" s="23"/>
      <c r="C11" s="23"/>
      <c r="D11" s="23">
        <v>6419</v>
      </c>
      <c r="E11" s="8" t="s">
        <v>144</v>
      </c>
      <c r="F11" s="19">
        <v>18390000</v>
      </c>
      <c r="G11" s="71">
        <v>0</v>
      </c>
      <c r="H11" s="71">
        <f t="shared" si="0"/>
        <v>18390000</v>
      </c>
    </row>
    <row r="12" spans="1:8" s="1" customFormat="1" ht="12.75">
      <c r="A12" s="7"/>
      <c r="B12" s="23"/>
      <c r="C12" s="32" t="s">
        <v>145</v>
      </c>
      <c r="D12" s="23"/>
      <c r="E12" s="8" t="s">
        <v>146</v>
      </c>
      <c r="F12" s="19">
        <f>F13</f>
        <v>2400000</v>
      </c>
      <c r="G12" s="71">
        <v>0</v>
      </c>
      <c r="H12" s="71">
        <f t="shared" si="0"/>
        <v>2400000</v>
      </c>
    </row>
    <row r="13" spans="1:8" s="1" customFormat="1" ht="12.75" hidden="1">
      <c r="A13" s="7"/>
      <c r="B13" s="23"/>
      <c r="C13" s="23"/>
      <c r="D13" s="32" t="s">
        <v>147</v>
      </c>
      <c r="E13" s="8" t="s">
        <v>148</v>
      </c>
      <c r="F13" s="19">
        <v>2400000</v>
      </c>
      <c r="G13" s="71">
        <v>0</v>
      </c>
      <c r="H13" s="71">
        <f t="shared" si="0"/>
        <v>2400000</v>
      </c>
    </row>
    <row r="14" spans="1:8" s="3" customFormat="1" ht="12.75">
      <c r="A14" s="4"/>
      <c r="B14" s="31" t="s">
        <v>149</v>
      </c>
      <c r="C14" s="22"/>
      <c r="D14" s="22"/>
      <c r="E14" s="6" t="s">
        <v>150</v>
      </c>
      <c r="F14" s="18">
        <f>F15</f>
        <v>792000</v>
      </c>
      <c r="G14" s="18">
        <f>G15</f>
        <v>0</v>
      </c>
      <c r="H14" s="91">
        <f>SUM(F15)</f>
        <v>792000</v>
      </c>
    </row>
    <row r="15" spans="1:8" s="1" customFormat="1" ht="25.5">
      <c r="A15" s="7"/>
      <c r="B15" s="23"/>
      <c r="C15" s="32" t="s">
        <v>151</v>
      </c>
      <c r="D15" s="23"/>
      <c r="E15" s="8" t="s">
        <v>152</v>
      </c>
      <c r="F15" s="19">
        <f>F16</f>
        <v>792000</v>
      </c>
      <c r="G15" s="71">
        <v>0</v>
      </c>
      <c r="H15" s="19">
        <f>H16</f>
        <v>792000</v>
      </c>
    </row>
    <row r="16" spans="1:8" s="1" customFormat="1" ht="12.75" hidden="1">
      <c r="A16" s="7"/>
      <c r="B16" s="23"/>
      <c r="C16" s="23"/>
      <c r="D16" s="32" t="s">
        <v>153</v>
      </c>
      <c r="E16" s="8" t="s">
        <v>154</v>
      </c>
      <c r="F16" s="19">
        <v>792000</v>
      </c>
      <c r="G16" s="91">
        <v>0</v>
      </c>
      <c r="H16" s="71">
        <v>792000</v>
      </c>
    </row>
    <row r="17" spans="1:8" s="3" customFormat="1" ht="25.5" customHeight="1">
      <c r="A17" s="66">
        <v>7</v>
      </c>
      <c r="B17" s="22"/>
      <c r="C17" s="22"/>
      <c r="D17" s="22"/>
      <c r="E17" s="67" t="s">
        <v>155</v>
      </c>
      <c r="F17" s="98">
        <f>F18+F21</f>
        <v>50000000</v>
      </c>
      <c r="G17" s="71">
        <v>0</v>
      </c>
      <c r="H17" s="91">
        <v>50000000</v>
      </c>
    </row>
    <row r="18" spans="1:8" s="3" customFormat="1" ht="12.75">
      <c r="A18" s="4"/>
      <c r="B18" s="68" t="s">
        <v>156</v>
      </c>
      <c r="C18" s="22"/>
      <c r="D18" s="22"/>
      <c r="E18" s="67" t="s">
        <v>157</v>
      </c>
      <c r="F18" s="98">
        <f>F19</f>
        <v>30000000</v>
      </c>
      <c r="G18" s="98">
        <f>G19</f>
        <v>0</v>
      </c>
      <c r="H18" s="91">
        <v>30000000</v>
      </c>
    </row>
    <row r="19" spans="1:8" s="1" customFormat="1" ht="15" customHeight="1">
      <c r="A19" s="7"/>
      <c r="B19" s="23"/>
      <c r="C19" s="69" t="s">
        <v>158</v>
      </c>
      <c r="D19" s="23"/>
      <c r="E19" s="70" t="s">
        <v>159</v>
      </c>
      <c r="F19" s="99">
        <f>F20</f>
        <v>30000000</v>
      </c>
      <c r="G19" s="71">
        <v>0</v>
      </c>
      <c r="H19" s="99">
        <v>30000000</v>
      </c>
    </row>
    <row r="20" spans="1:8" s="1" customFormat="1" ht="12.75" hidden="1">
      <c r="A20" s="7"/>
      <c r="B20" s="23"/>
      <c r="C20" s="23"/>
      <c r="D20" s="69" t="s">
        <v>160</v>
      </c>
      <c r="E20" s="70" t="s">
        <v>161</v>
      </c>
      <c r="F20" s="99">
        <v>30000000</v>
      </c>
      <c r="G20" s="91">
        <v>0</v>
      </c>
      <c r="H20" s="71">
        <f>SUM(F20)</f>
        <v>30000000</v>
      </c>
    </row>
    <row r="21" spans="1:8" s="3" customFormat="1" ht="12.75">
      <c r="A21" s="4"/>
      <c r="B21" s="68" t="s">
        <v>162</v>
      </c>
      <c r="C21" s="22"/>
      <c r="D21" s="22"/>
      <c r="E21" s="67" t="s">
        <v>163</v>
      </c>
      <c r="F21" s="98">
        <f>F22</f>
        <v>20000000</v>
      </c>
      <c r="G21" s="91">
        <v>0</v>
      </c>
      <c r="H21" s="98">
        <f>H22</f>
        <v>20000000</v>
      </c>
    </row>
    <row r="22" spans="1:8" s="1" customFormat="1" ht="12.75">
      <c r="A22" s="7"/>
      <c r="B22" s="23"/>
      <c r="C22" s="69" t="s">
        <v>164</v>
      </c>
      <c r="D22" s="23"/>
      <c r="E22" s="70" t="s">
        <v>165</v>
      </c>
      <c r="F22" s="99">
        <f>F23</f>
        <v>20000000</v>
      </c>
      <c r="G22" s="71">
        <v>0</v>
      </c>
      <c r="H22" s="99">
        <f>H23</f>
        <v>20000000</v>
      </c>
    </row>
    <row r="23" spans="1:8" s="1" customFormat="1" ht="12.75" hidden="1">
      <c r="A23" s="7"/>
      <c r="B23" s="23"/>
      <c r="C23" s="23"/>
      <c r="D23" s="69" t="s">
        <v>166</v>
      </c>
      <c r="E23" s="70" t="s">
        <v>167</v>
      </c>
      <c r="F23" s="99">
        <v>20000000</v>
      </c>
      <c r="G23" s="71">
        <v>0</v>
      </c>
      <c r="H23" s="99">
        <v>20000000</v>
      </c>
    </row>
    <row r="24" spans="6:8" ht="12.75">
      <c r="F24" s="49"/>
      <c r="G24" s="89"/>
      <c r="H24" s="89"/>
    </row>
    <row r="25" spans="6:8" ht="12.75">
      <c r="F25" s="49"/>
      <c r="G25" s="89"/>
      <c r="H25" s="89"/>
    </row>
    <row r="26" spans="6:8" ht="12.75">
      <c r="F26" s="49"/>
      <c r="G26" s="89"/>
      <c r="H26" s="89"/>
    </row>
    <row r="27" spans="6:8" ht="12.75">
      <c r="F27" s="49"/>
      <c r="G27" s="90"/>
      <c r="H27" s="90"/>
    </row>
    <row r="28" spans="6:8" ht="12.75">
      <c r="F28" s="49"/>
      <c r="G28" s="49"/>
      <c r="H28" s="49"/>
    </row>
  </sheetData>
  <mergeCells count="2">
    <mergeCell ref="A1:H1"/>
    <mergeCell ref="A2:H2"/>
  </mergeCells>
  <printOptions horizontalCentered="1"/>
  <pageMargins left="0.1968503937007874" right="0.1968503937007874" top="0.4330708661417323" bottom="0.3937007874015748" header="0.5118110236220472" footer="0.1968503937007874"/>
  <pageSetup firstPageNumber="2" useFirstPageNumber="1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E3" sqref="E3"/>
    </sheetView>
  </sheetViews>
  <sheetFormatPr defaultColWidth="9.140625" defaultRowHeight="12.75"/>
  <cols>
    <col min="1" max="2" width="4.28125" style="7" customWidth="1"/>
    <col min="3" max="3" width="5.57421875" style="7" customWidth="1"/>
    <col min="4" max="4" width="5.28125" style="7" hidden="1" customWidth="1"/>
    <col min="5" max="5" width="46.00390625" style="1" customWidth="1"/>
    <col min="6" max="6" width="12.8515625" style="1" customWidth="1"/>
    <col min="7" max="7" width="11.57421875" style="1" customWidth="1"/>
    <col min="8" max="8" width="12.421875" style="1" customWidth="1"/>
    <col min="9" max="10" width="8.421875" style="1" customWidth="1"/>
    <col min="11" max="16384" width="9.140625" style="1" customWidth="1"/>
  </cols>
  <sheetData>
    <row r="1" spans="1:8" ht="34.5" customHeight="1">
      <c r="A1" s="127" t="s">
        <v>10</v>
      </c>
      <c r="B1" s="127"/>
      <c r="C1" s="127"/>
      <c r="D1" s="127"/>
      <c r="E1" s="127"/>
      <c r="F1" s="127"/>
      <c r="G1" s="127"/>
      <c r="H1" s="127"/>
    </row>
    <row r="2" spans="1:8" ht="27.75" customHeight="1">
      <c r="A2" s="50" t="s">
        <v>0</v>
      </c>
      <c r="B2" s="50" t="s">
        <v>1</v>
      </c>
      <c r="C2" s="50" t="s">
        <v>3</v>
      </c>
      <c r="D2" s="50" t="s">
        <v>2</v>
      </c>
      <c r="E2" s="51" t="s">
        <v>228</v>
      </c>
      <c r="F2" s="50" t="s">
        <v>8</v>
      </c>
      <c r="G2" s="96" t="s">
        <v>221</v>
      </c>
      <c r="H2" s="96" t="s">
        <v>223</v>
      </c>
    </row>
    <row r="3" spans="1:8" s="3" customFormat="1" ht="25.5" customHeight="1">
      <c r="A3" s="13" t="s">
        <v>57</v>
      </c>
      <c r="B3" s="22"/>
      <c r="C3" s="22"/>
      <c r="D3" s="22"/>
      <c r="E3" s="14" t="s">
        <v>9</v>
      </c>
      <c r="F3" s="18">
        <f>F4+F12+F36</f>
        <v>82981500</v>
      </c>
      <c r="G3" s="91">
        <f>G4+G12+G36</f>
        <v>-4657620</v>
      </c>
      <c r="H3" s="91">
        <f>H4+H12+H36</f>
        <v>78323880</v>
      </c>
    </row>
    <row r="4" spans="1:8" s="3" customFormat="1" ht="12.75">
      <c r="A4" s="4"/>
      <c r="B4" s="27" t="s">
        <v>96</v>
      </c>
      <c r="C4" s="22"/>
      <c r="D4" s="22"/>
      <c r="E4" s="14" t="s">
        <v>97</v>
      </c>
      <c r="F4" s="18">
        <f>F5+F7+F9</f>
        <v>31649700</v>
      </c>
      <c r="G4" s="91">
        <f>G5+G7+G9</f>
        <v>-396600</v>
      </c>
      <c r="H4" s="91">
        <f>H5+H7+H9</f>
        <v>31253100</v>
      </c>
    </row>
    <row r="5" spans="2:8" ht="12.75">
      <c r="B5" s="23"/>
      <c r="C5" s="28" t="s">
        <v>98</v>
      </c>
      <c r="D5" s="23"/>
      <c r="E5" s="11" t="s">
        <v>99</v>
      </c>
      <c r="F5" s="19">
        <f>SUM(F6:F6)</f>
        <v>26247000</v>
      </c>
      <c r="G5" s="71">
        <f>SUM(G6:G6)</f>
        <v>-131100</v>
      </c>
      <c r="H5" s="71">
        <f>SUM(H6:H6)</f>
        <v>26115900</v>
      </c>
    </row>
    <row r="6" spans="2:8" ht="12.75" hidden="1">
      <c r="B6" s="23"/>
      <c r="C6" s="23"/>
      <c r="D6" s="28" t="s">
        <v>100</v>
      </c>
      <c r="E6" s="11" t="s">
        <v>101</v>
      </c>
      <c r="F6" s="19">
        <v>26247000</v>
      </c>
      <c r="G6" s="71">
        <v>-131100</v>
      </c>
      <c r="H6" s="71">
        <v>26115900</v>
      </c>
    </row>
    <row r="7" spans="2:8" ht="12.75">
      <c r="B7" s="23"/>
      <c r="C7" s="28" t="s">
        <v>102</v>
      </c>
      <c r="D7" s="23"/>
      <c r="E7" s="11" t="s">
        <v>27</v>
      </c>
      <c r="F7" s="19">
        <f>F8</f>
        <v>810000</v>
      </c>
      <c r="G7" s="71">
        <f>G8</f>
        <v>-40500</v>
      </c>
      <c r="H7" s="71">
        <f>H8</f>
        <v>769500</v>
      </c>
    </row>
    <row r="8" spans="2:8" ht="12.75" hidden="1">
      <c r="B8" s="23"/>
      <c r="C8" s="23"/>
      <c r="D8" s="28" t="s">
        <v>28</v>
      </c>
      <c r="E8" s="11" t="s">
        <v>27</v>
      </c>
      <c r="F8" s="19">
        <v>810000</v>
      </c>
      <c r="G8" s="71">
        <v>-40500</v>
      </c>
      <c r="H8" s="71">
        <v>769500</v>
      </c>
    </row>
    <row r="9" spans="2:8" ht="12.75">
      <c r="B9" s="23"/>
      <c r="C9" s="28" t="s">
        <v>29</v>
      </c>
      <c r="D9" s="23"/>
      <c r="E9" s="11" t="s">
        <v>30</v>
      </c>
      <c r="F9" s="19">
        <f>SUM(F10:F11)</f>
        <v>4592700</v>
      </c>
      <c r="G9" s="71">
        <f>G10+G11</f>
        <v>-225000</v>
      </c>
      <c r="H9" s="71">
        <f>H10+H11</f>
        <v>4367700</v>
      </c>
    </row>
    <row r="10" spans="2:8" ht="12.75" hidden="1">
      <c r="B10" s="23"/>
      <c r="C10" s="23"/>
      <c r="D10" s="28" t="s">
        <v>31</v>
      </c>
      <c r="E10" s="11" t="s">
        <v>72</v>
      </c>
      <c r="F10" s="19">
        <v>3995649</v>
      </c>
      <c r="G10" s="71">
        <v>-197000</v>
      </c>
      <c r="H10" s="71">
        <v>3798649</v>
      </c>
    </row>
    <row r="11" spans="2:8" ht="12.75" hidden="1">
      <c r="B11" s="23"/>
      <c r="C11" s="23"/>
      <c r="D11" s="28" t="s">
        <v>32</v>
      </c>
      <c r="E11" s="11" t="s">
        <v>49</v>
      </c>
      <c r="F11" s="19">
        <v>597051</v>
      </c>
      <c r="G11" s="71">
        <v>-28000</v>
      </c>
      <c r="H11" s="71">
        <v>569051</v>
      </c>
    </row>
    <row r="12" spans="1:8" s="3" customFormat="1" ht="12.75">
      <c r="A12" s="4"/>
      <c r="B12" s="27" t="s">
        <v>33</v>
      </c>
      <c r="C12" s="22"/>
      <c r="D12" s="22"/>
      <c r="E12" s="14" t="s">
        <v>34</v>
      </c>
      <c r="F12" s="18">
        <f>F13+F17+F21+F31</f>
        <v>20716800</v>
      </c>
      <c r="G12" s="91">
        <f>G13+G17+G21+G31</f>
        <v>-4208520</v>
      </c>
      <c r="H12" s="91">
        <f>H13+H17+H21+H31</f>
        <v>16508280</v>
      </c>
    </row>
    <row r="13" spans="2:8" ht="12.75">
      <c r="B13" s="23"/>
      <c r="C13" s="28" t="s">
        <v>35</v>
      </c>
      <c r="D13" s="23"/>
      <c r="E13" s="11" t="s">
        <v>73</v>
      </c>
      <c r="F13" s="19">
        <f>SUM(F14:F16)</f>
        <v>1350600</v>
      </c>
      <c r="G13" s="71">
        <f>G14+G15+G16</f>
        <v>-265620</v>
      </c>
      <c r="H13" s="71">
        <f>H14+H15+H16</f>
        <v>1084980</v>
      </c>
    </row>
    <row r="14" spans="2:8" ht="12.75" hidden="1">
      <c r="B14" s="23"/>
      <c r="C14" s="23"/>
      <c r="D14" s="28" t="s">
        <v>36</v>
      </c>
      <c r="E14" s="11" t="s">
        <v>74</v>
      </c>
      <c r="F14" s="19">
        <v>210000</v>
      </c>
      <c r="G14" s="92">
        <v>-10500</v>
      </c>
      <c r="H14" s="71">
        <v>199500</v>
      </c>
    </row>
    <row r="15" spans="2:8" ht="12.75" hidden="1">
      <c r="B15" s="23"/>
      <c r="C15" s="23"/>
      <c r="D15" s="28" t="s">
        <v>37</v>
      </c>
      <c r="E15" s="11" t="s">
        <v>75</v>
      </c>
      <c r="F15" s="19">
        <v>1050600</v>
      </c>
      <c r="G15" s="71">
        <v>-210120</v>
      </c>
      <c r="H15" s="71">
        <v>840480</v>
      </c>
    </row>
    <row r="16" spans="2:8" ht="12.75" hidden="1">
      <c r="B16" s="23"/>
      <c r="C16" s="23"/>
      <c r="D16" s="28" t="s">
        <v>40</v>
      </c>
      <c r="E16" s="11" t="s">
        <v>76</v>
      </c>
      <c r="F16" s="19">
        <v>90000</v>
      </c>
      <c r="G16" s="71">
        <v>-45000</v>
      </c>
      <c r="H16" s="71">
        <v>45000</v>
      </c>
    </row>
    <row r="17" spans="2:8" ht="12.75">
      <c r="B17" s="23"/>
      <c r="C17" s="28" t="s">
        <v>41</v>
      </c>
      <c r="D17" s="23"/>
      <c r="E17" s="11" t="s">
        <v>77</v>
      </c>
      <c r="F17" s="19">
        <f>SUM(F18:F20)</f>
        <v>1650000</v>
      </c>
      <c r="G17" s="71">
        <f>SUM(G18:G20)</f>
        <v>-165000</v>
      </c>
      <c r="H17" s="71">
        <f>SUM(H18:H20)</f>
        <v>1485000</v>
      </c>
    </row>
    <row r="18" spans="2:8" ht="12.75" hidden="1">
      <c r="B18" s="23"/>
      <c r="C18" s="23"/>
      <c r="D18" s="28" t="s">
        <v>42</v>
      </c>
      <c r="E18" s="11" t="s">
        <v>78</v>
      </c>
      <c r="F18" s="19">
        <v>660000</v>
      </c>
      <c r="G18" s="71">
        <v>-66000</v>
      </c>
      <c r="H18" s="71">
        <v>594000</v>
      </c>
    </row>
    <row r="19" spans="2:8" ht="12.75" hidden="1">
      <c r="B19" s="23"/>
      <c r="C19" s="23"/>
      <c r="D19" s="28" t="s">
        <v>43</v>
      </c>
      <c r="E19" s="11" t="s">
        <v>79</v>
      </c>
      <c r="F19" s="19">
        <v>960000</v>
      </c>
      <c r="G19" s="71">
        <v>-96000</v>
      </c>
      <c r="H19" s="71">
        <v>864000</v>
      </c>
    </row>
    <row r="20" spans="2:8" ht="12.75" hidden="1">
      <c r="B20" s="23"/>
      <c r="C20" s="23"/>
      <c r="D20" s="28" t="s">
        <v>44</v>
      </c>
      <c r="E20" s="11" t="s">
        <v>80</v>
      </c>
      <c r="F20" s="19">
        <v>30000</v>
      </c>
      <c r="G20" s="71">
        <v>-3000</v>
      </c>
      <c r="H20" s="71">
        <v>27000</v>
      </c>
    </row>
    <row r="21" spans="2:8" ht="12.75">
      <c r="B21" s="23"/>
      <c r="C21" s="28" t="s">
        <v>45</v>
      </c>
      <c r="D21" s="23"/>
      <c r="E21" s="11" t="s">
        <v>81</v>
      </c>
      <c r="F21" s="19">
        <f>SUM(F22:F30)</f>
        <v>16578000</v>
      </c>
      <c r="G21" s="71">
        <f>SUM(G22:G30)</f>
        <v>-3371700</v>
      </c>
      <c r="H21" s="71">
        <f>SUM(H22:H30)</f>
        <v>13206300</v>
      </c>
    </row>
    <row r="22" spans="2:8" ht="12.75" hidden="1">
      <c r="B22" s="23"/>
      <c r="C22" s="23"/>
      <c r="D22" s="28" t="s">
        <v>46</v>
      </c>
      <c r="E22" s="11" t="s">
        <v>82</v>
      </c>
      <c r="F22" s="19">
        <v>690000</v>
      </c>
      <c r="G22" s="71">
        <v>-34500</v>
      </c>
      <c r="H22" s="71">
        <v>655500</v>
      </c>
    </row>
    <row r="23" spans="2:8" ht="12.75" hidden="1">
      <c r="B23" s="23"/>
      <c r="C23" s="23"/>
      <c r="D23" s="28" t="s">
        <v>47</v>
      </c>
      <c r="E23" s="11" t="s">
        <v>52</v>
      </c>
      <c r="F23" s="19">
        <v>3300000</v>
      </c>
      <c r="G23" s="71">
        <v>-495000</v>
      </c>
      <c r="H23" s="71">
        <v>2805000</v>
      </c>
    </row>
    <row r="24" spans="2:8" ht="12.75" hidden="1">
      <c r="B24" s="23"/>
      <c r="C24" s="23"/>
      <c r="D24" s="28" t="s">
        <v>48</v>
      </c>
      <c r="E24" s="11" t="s">
        <v>53</v>
      </c>
      <c r="F24" s="19">
        <v>300000</v>
      </c>
      <c r="G24" s="71">
        <v>-300000</v>
      </c>
      <c r="H24" s="71">
        <v>0</v>
      </c>
    </row>
    <row r="25" spans="2:8" ht="13.5" customHeight="1" hidden="1">
      <c r="B25" s="23"/>
      <c r="C25" s="23"/>
      <c r="D25" s="28" t="s">
        <v>58</v>
      </c>
      <c r="E25" s="11" t="s">
        <v>54</v>
      </c>
      <c r="F25" s="19">
        <v>3600000</v>
      </c>
      <c r="G25" s="71">
        <v>-720000</v>
      </c>
      <c r="H25" s="71">
        <v>2880000</v>
      </c>
    </row>
    <row r="26" spans="2:8" ht="12.75" hidden="1">
      <c r="B26" s="23"/>
      <c r="C26" s="23"/>
      <c r="D26" s="28" t="s">
        <v>59</v>
      </c>
      <c r="E26" s="11" t="s">
        <v>55</v>
      </c>
      <c r="F26" s="19">
        <v>66000</v>
      </c>
      <c r="G26" s="71">
        <v>-13200</v>
      </c>
      <c r="H26" s="71">
        <v>52800</v>
      </c>
    </row>
    <row r="27" spans="2:8" ht="12.75" hidden="1">
      <c r="B27" s="23"/>
      <c r="C27" s="23"/>
      <c r="D27" s="28" t="s">
        <v>60</v>
      </c>
      <c r="E27" s="11" t="s">
        <v>56</v>
      </c>
      <c r="F27" s="19">
        <v>360000</v>
      </c>
      <c r="G27" s="71">
        <v>-180000</v>
      </c>
      <c r="H27" s="71">
        <v>180000</v>
      </c>
    </row>
    <row r="28" spans="2:8" ht="12.75" hidden="1">
      <c r="B28" s="23"/>
      <c r="C28" s="23"/>
      <c r="D28" s="28" t="s">
        <v>61</v>
      </c>
      <c r="E28" s="11" t="s">
        <v>83</v>
      </c>
      <c r="F28" s="19">
        <v>6210000</v>
      </c>
      <c r="G28" s="71">
        <v>-1500000</v>
      </c>
      <c r="H28" s="71">
        <v>4710000</v>
      </c>
    </row>
    <row r="29" spans="2:8" ht="12.75" hidden="1">
      <c r="B29" s="23"/>
      <c r="C29" s="23"/>
      <c r="D29" s="28" t="s">
        <v>125</v>
      </c>
      <c r="E29" s="11" t="s">
        <v>126</v>
      </c>
      <c r="F29" s="19">
        <v>1092000</v>
      </c>
      <c r="G29" s="71">
        <v>-273000</v>
      </c>
      <c r="H29" s="71">
        <v>819000</v>
      </c>
    </row>
    <row r="30" spans="2:8" ht="12.75" hidden="1">
      <c r="B30" s="23"/>
      <c r="C30" s="23"/>
      <c r="D30" s="28" t="s">
        <v>62</v>
      </c>
      <c r="E30" s="11" t="s">
        <v>84</v>
      </c>
      <c r="F30" s="19">
        <v>960000</v>
      </c>
      <c r="G30" s="71">
        <v>144000</v>
      </c>
      <c r="H30" s="71">
        <v>1104000</v>
      </c>
    </row>
    <row r="31" spans="2:8" ht="12.75">
      <c r="B31" s="23"/>
      <c r="C31" s="28" t="s">
        <v>63</v>
      </c>
      <c r="D31" s="23"/>
      <c r="E31" s="11" t="s">
        <v>85</v>
      </c>
      <c r="F31" s="19">
        <f>SUM(F32:F35)</f>
        <v>1138200</v>
      </c>
      <c r="G31" s="71">
        <f>SUM(G32:G35)</f>
        <v>-406200</v>
      </c>
      <c r="H31" s="71">
        <f>SUM(H32:H35)</f>
        <v>732000</v>
      </c>
    </row>
    <row r="32" spans="2:8" ht="12.75" hidden="1">
      <c r="B32" s="23"/>
      <c r="C32" s="23"/>
      <c r="D32" s="28" t="s">
        <v>64</v>
      </c>
      <c r="E32" s="11" t="s">
        <v>86</v>
      </c>
      <c r="F32" s="19">
        <v>210000</v>
      </c>
      <c r="G32" s="71">
        <v>-52500</v>
      </c>
      <c r="H32" s="71">
        <v>157500</v>
      </c>
    </row>
    <row r="33" spans="2:8" ht="12.75" hidden="1">
      <c r="B33" s="23"/>
      <c r="C33" s="23"/>
      <c r="D33" s="28" t="s">
        <v>65</v>
      </c>
      <c r="E33" s="11" t="s">
        <v>87</v>
      </c>
      <c r="F33" s="19">
        <v>210000</v>
      </c>
      <c r="G33" s="71">
        <v>-105000</v>
      </c>
      <c r="H33" s="71">
        <v>105000</v>
      </c>
    </row>
    <row r="34" spans="2:8" ht="12.75" hidden="1">
      <c r="B34" s="23"/>
      <c r="C34" s="23"/>
      <c r="D34" s="28" t="s">
        <v>66</v>
      </c>
      <c r="E34" s="11" t="s">
        <v>88</v>
      </c>
      <c r="F34" s="19">
        <v>9000</v>
      </c>
      <c r="G34" s="71">
        <v>-4500</v>
      </c>
      <c r="H34" s="71">
        <v>4500</v>
      </c>
    </row>
    <row r="35" spans="2:8" ht="12.75" hidden="1">
      <c r="B35" s="23"/>
      <c r="C35" s="23"/>
      <c r="D35" s="28" t="s">
        <v>67</v>
      </c>
      <c r="E35" s="11" t="s">
        <v>85</v>
      </c>
      <c r="F35" s="19">
        <v>709200</v>
      </c>
      <c r="G35" s="71">
        <v>-244200</v>
      </c>
      <c r="H35" s="71">
        <v>465000</v>
      </c>
    </row>
    <row r="36" spans="1:8" s="3" customFormat="1" ht="12.75">
      <c r="A36" s="4"/>
      <c r="B36" s="27" t="s">
        <v>107</v>
      </c>
      <c r="C36" s="22"/>
      <c r="D36" s="22"/>
      <c r="E36" s="14" t="s">
        <v>108</v>
      </c>
      <c r="F36" s="18">
        <f>F37+F41</f>
        <v>30615000</v>
      </c>
      <c r="G36" s="91">
        <f>G37+G41</f>
        <v>-52500</v>
      </c>
      <c r="H36" s="91">
        <f>H37+H41</f>
        <v>30562500</v>
      </c>
    </row>
    <row r="37" spans="2:8" ht="12.75">
      <c r="B37" s="28"/>
      <c r="C37" s="28" t="s">
        <v>168</v>
      </c>
      <c r="D37" s="23"/>
      <c r="E37" s="11" t="s">
        <v>169</v>
      </c>
      <c r="F37" s="19">
        <f>F38</f>
        <v>30000000</v>
      </c>
      <c r="G37" s="71">
        <f>G38</f>
        <v>0</v>
      </c>
      <c r="H37" s="71">
        <f>H38</f>
        <v>30000000</v>
      </c>
    </row>
    <row r="38" spans="2:8" ht="25.5" hidden="1">
      <c r="B38" s="28"/>
      <c r="C38" s="23"/>
      <c r="D38" s="28" t="s">
        <v>170</v>
      </c>
      <c r="E38" s="11" t="s">
        <v>171</v>
      </c>
      <c r="F38" s="19">
        <f>F39+F40</f>
        <v>30000000</v>
      </c>
      <c r="G38" s="71">
        <v>0</v>
      </c>
      <c r="H38" s="71">
        <v>30000000</v>
      </c>
    </row>
    <row r="39" spans="2:8" ht="12.75" hidden="1">
      <c r="B39" s="28"/>
      <c r="C39" s="23"/>
      <c r="D39" s="23"/>
      <c r="E39" s="11" t="s">
        <v>172</v>
      </c>
      <c r="F39" s="19">
        <v>23500000</v>
      </c>
      <c r="G39" s="71">
        <v>0</v>
      </c>
      <c r="H39" s="71">
        <v>23500000</v>
      </c>
    </row>
    <row r="40" spans="2:8" ht="12.75" hidden="1">
      <c r="B40" s="28"/>
      <c r="C40" s="23"/>
      <c r="D40" s="23"/>
      <c r="E40" s="11" t="s">
        <v>173</v>
      </c>
      <c r="F40" s="19">
        <v>6500000</v>
      </c>
      <c r="G40" s="71">
        <v>0</v>
      </c>
      <c r="H40" s="71">
        <v>6500000</v>
      </c>
    </row>
    <row r="41" spans="2:8" ht="12.75">
      <c r="B41" s="23"/>
      <c r="C41" s="28" t="s">
        <v>92</v>
      </c>
      <c r="D41" s="23"/>
      <c r="E41" s="11" t="s">
        <v>93</v>
      </c>
      <c r="F41" s="19">
        <f>SUM(F42:F45)</f>
        <v>615000</v>
      </c>
      <c r="G41" s="71">
        <f>SUM(G42:G45)</f>
        <v>-52500</v>
      </c>
      <c r="H41" s="71">
        <f>SUM(H42:H45)</f>
        <v>562500</v>
      </c>
    </row>
    <row r="42" spans="2:8" ht="12.75" hidden="1">
      <c r="B42" s="23"/>
      <c r="C42" s="23"/>
      <c r="D42" s="28" t="s">
        <v>94</v>
      </c>
      <c r="E42" s="11" t="s">
        <v>95</v>
      </c>
      <c r="F42" s="19">
        <v>210000</v>
      </c>
      <c r="G42" s="71">
        <v>-52500</v>
      </c>
      <c r="H42" s="71">
        <v>157500</v>
      </c>
    </row>
    <row r="43" spans="2:8" ht="12.75" hidden="1">
      <c r="B43" s="23"/>
      <c r="C43" s="23"/>
      <c r="D43" s="28" t="s">
        <v>127</v>
      </c>
      <c r="E43" s="11" t="s">
        <v>128</v>
      </c>
      <c r="F43" s="19">
        <v>150000</v>
      </c>
      <c r="G43" s="71">
        <v>75000</v>
      </c>
      <c r="H43" s="71">
        <v>225000</v>
      </c>
    </row>
    <row r="44" spans="2:8" ht="12.75" hidden="1">
      <c r="B44" s="23"/>
      <c r="C44" s="23"/>
      <c r="D44" s="28" t="s">
        <v>109</v>
      </c>
      <c r="E44" s="11" t="s">
        <v>110</v>
      </c>
      <c r="F44" s="19">
        <v>45000</v>
      </c>
      <c r="G44" s="71">
        <v>-22500</v>
      </c>
      <c r="H44" s="71">
        <v>22500</v>
      </c>
    </row>
    <row r="45" spans="2:8" ht="12.75" hidden="1">
      <c r="B45" s="23"/>
      <c r="C45" s="23"/>
      <c r="D45" s="28" t="s">
        <v>123</v>
      </c>
      <c r="E45" s="11" t="s">
        <v>124</v>
      </c>
      <c r="F45" s="19">
        <v>210000</v>
      </c>
      <c r="G45" s="71">
        <v>-52500</v>
      </c>
      <c r="H45" s="71">
        <v>157500</v>
      </c>
    </row>
    <row r="46" spans="1:8" ht="25.5" customHeight="1">
      <c r="A46" s="15" t="s">
        <v>24</v>
      </c>
      <c r="B46" s="29"/>
      <c r="C46" s="22"/>
      <c r="D46" s="22"/>
      <c r="E46" s="16" t="s">
        <v>11</v>
      </c>
      <c r="F46" s="18">
        <f>F47</f>
        <v>2400000</v>
      </c>
      <c r="G46" s="91">
        <f>G47</f>
        <v>-240000</v>
      </c>
      <c r="H46" s="91">
        <f>H47</f>
        <v>2160000</v>
      </c>
    </row>
    <row r="47" spans="1:8" ht="12.75">
      <c r="A47" s="4"/>
      <c r="B47" s="29" t="s">
        <v>69</v>
      </c>
      <c r="C47" s="22"/>
      <c r="D47" s="22"/>
      <c r="E47" s="16" t="s">
        <v>70</v>
      </c>
      <c r="F47" s="18">
        <f>F48+F50</f>
        <v>2400000</v>
      </c>
      <c r="G47" s="91">
        <f>G48+G50+G54</f>
        <v>-240000</v>
      </c>
      <c r="H47" s="91">
        <f>H48+H50+H54</f>
        <v>2160000</v>
      </c>
    </row>
    <row r="48" spans="2:8" ht="12.75">
      <c r="B48" s="30"/>
      <c r="C48" s="30" t="s">
        <v>174</v>
      </c>
      <c r="D48" s="23"/>
      <c r="E48" s="12" t="s">
        <v>175</v>
      </c>
      <c r="F48" s="19">
        <f>F49</f>
        <v>1200000</v>
      </c>
      <c r="G48" s="71">
        <f>G49</f>
        <v>-120000</v>
      </c>
      <c r="H48" s="71">
        <f>H49</f>
        <v>1080000</v>
      </c>
    </row>
    <row r="49" spans="2:8" ht="12.75" hidden="1">
      <c r="B49" s="30"/>
      <c r="C49" s="23"/>
      <c r="D49" s="30" t="s">
        <v>176</v>
      </c>
      <c r="E49" s="12" t="s">
        <v>167</v>
      </c>
      <c r="F49" s="19">
        <v>1200000</v>
      </c>
      <c r="G49" s="71">
        <v>-120000</v>
      </c>
      <c r="H49" s="71">
        <v>1080000</v>
      </c>
    </row>
    <row r="50" spans="2:8" ht="12.75">
      <c r="B50" s="23"/>
      <c r="C50" s="30" t="s">
        <v>71</v>
      </c>
      <c r="D50" s="23"/>
      <c r="E50" s="12" t="s">
        <v>89</v>
      </c>
      <c r="F50" s="19">
        <f>SUM(F51:F53)</f>
        <v>1200000</v>
      </c>
      <c r="G50" s="71">
        <f>SUM(G51:G53)</f>
        <v>-120000</v>
      </c>
      <c r="H50" s="71">
        <f>SUM(H51:H53)</f>
        <v>1080000</v>
      </c>
    </row>
    <row r="51" spans="2:8" ht="12.75" hidden="1">
      <c r="B51" s="23"/>
      <c r="C51" s="23"/>
      <c r="D51" s="30" t="s">
        <v>50</v>
      </c>
      <c r="E51" s="12" t="s">
        <v>90</v>
      </c>
      <c r="F51" s="19">
        <v>1100000</v>
      </c>
      <c r="G51" s="71">
        <v>-110000</v>
      </c>
      <c r="H51" s="71">
        <v>990000</v>
      </c>
    </row>
    <row r="52" spans="2:8" ht="12.75" hidden="1">
      <c r="B52" s="23"/>
      <c r="C52" s="23"/>
      <c r="D52" s="30" t="s">
        <v>51</v>
      </c>
      <c r="E52" s="12" t="s">
        <v>91</v>
      </c>
      <c r="F52" s="19">
        <v>50000</v>
      </c>
      <c r="G52" s="71">
        <v>-5000</v>
      </c>
      <c r="H52" s="71">
        <v>45000</v>
      </c>
    </row>
    <row r="53" spans="2:8" ht="12.75" hidden="1">
      <c r="B53" s="23"/>
      <c r="C53" s="23"/>
      <c r="D53" s="30" t="s">
        <v>177</v>
      </c>
      <c r="E53" s="12" t="s">
        <v>178</v>
      </c>
      <c r="F53" s="19">
        <v>50000</v>
      </c>
      <c r="G53" s="71">
        <v>-5000</v>
      </c>
      <c r="H53" s="71">
        <v>45000</v>
      </c>
    </row>
    <row r="54" spans="5:8" ht="12.75">
      <c r="E54" s="17"/>
      <c r="F54" s="19"/>
      <c r="G54" s="91"/>
      <c r="H54" s="91"/>
    </row>
    <row r="55" spans="5:8" ht="12.75">
      <c r="E55" s="17"/>
      <c r="F55" s="19"/>
      <c r="G55" s="71"/>
      <c r="H55" s="71"/>
    </row>
    <row r="56" spans="5:6" ht="12.75">
      <c r="E56" s="17"/>
      <c r="F56" s="19"/>
    </row>
    <row r="57" spans="5:6" ht="12.75">
      <c r="E57" s="17"/>
      <c r="F57" s="19"/>
    </row>
    <row r="58" spans="5:6" ht="12.75">
      <c r="E58" s="17"/>
      <c r="F58" s="19"/>
    </row>
    <row r="59" spans="5:6" ht="12.75">
      <c r="E59" s="17"/>
      <c r="F59" s="19"/>
    </row>
    <row r="60" spans="5:8" ht="12.75">
      <c r="E60" s="17"/>
      <c r="F60" s="19"/>
      <c r="G60" s="19"/>
      <c r="H60" s="19"/>
    </row>
    <row r="61" spans="5:8" ht="12.75">
      <c r="E61" s="17"/>
      <c r="F61" s="19"/>
      <c r="G61" s="19"/>
      <c r="H61" s="19"/>
    </row>
    <row r="62" spans="5:8" ht="12.75">
      <c r="E62" s="17"/>
      <c r="F62" s="19"/>
      <c r="G62" s="19"/>
      <c r="H62" s="19"/>
    </row>
    <row r="63" spans="5:8" ht="12.75">
      <c r="E63" s="17"/>
      <c r="F63" s="19"/>
      <c r="G63" s="19"/>
      <c r="H63" s="19"/>
    </row>
    <row r="64" spans="5:8" ht="12.75">
      <c r="E64" s="17"/>
      <c r="F64" s="19"/>
      <c r="G64" s="19"/>
      <c r="H64" s="19"/>
    </row>
    <row r="65" spans="5:8" ht="12.75">
      <c r="E65" s="17"/>
      <c r="F65" s="19"/>
      <c r="G65" s="19"/>
      <c r="H65" s="19"/>
    </row>
    <row r="66" spans="5:8" ht="12.75">
      <c r="E66" s="17"/>
      <c r="F66" s="19"/>
      <c r="G66" s="19"/>
      <c r="H66" s="19"/>
    </row>
    <row r="67" spans="5:8" ht="12.75">
      <c r="E67" s="17"/>
      <c r="F67" s="19"/>
      <c r="G67" s="19"/>
      <c r="H67" s="19"/>
    </row>
    <row r="68" spans="5:8" ht="12.75">
      <c r="E68" s="17"/>
      <c r="F68" s="19"/>
      <c r="G68" s="19"/>
      <c r="H68" s="19"/>
    </row>
    <row r="69" spans="5:8" ht="12.75">
      <c r="E69" s="17"/>
      <c r="F69" s="19"/>
      <c r="G69" s="19"/>
      <c r="H69" s="19"/>
    </row>
    <row r="70" spans="5:8" ht="12.75">
      <c r="E70" s="17"/>
      <c r="F70" s="19"/>
      <c r="G70" s="19"/>
      <c r="H70" s="19"/>
    </row>
    <row r="71" spans="5:8" ht="12.75">
      <c r="E71" s="17"/>
      <c r="F71" s="19"/>
      <c r="G71" s="19"/>
      <c r="H71" s="19"/>
    </row>
    <row r="72" spans="5:8" ht="12.75">
      <c r="E72" s="17"/>
      <c r="F72" s="19"/>
      <c r="G72" s="19"/>
      <c r="H72" s="19"/>
    </row>
    <row r="73" spans="5:8" ht="12.75">
      <c r="E73" s="17"/>
      <c r="F73" s="19"/>
      <c r="G73" s="19"/>
      <c r="H73" s="19"/>
    </row>
    <row r="74" spans="5:8" ht="12.75">
      <c r="E74" s="17"/>
      <c r="F74" s="19"/>
      <c r="G74" s="19"/>
      <c r="H74" s="19"/>
    </row>
    <row r="75" spans="5:8" ht="12.75">
      <c r="E75" s="17"/>
      <c r="F75" s="19"/>
      <c r="G75" s="19"/>
      <c r="H75" s="19"/>
    </row>
    <row r="76" spans="5:8" ht="12.75">
      <c r="E76" s="17"/>
      <c r="F76" s="19"/>
      <c r="G76" s="19"/>
      <c r="H76" s="19"/>
    </row>
    <row r="77" spans="5:8" ht="12.75">
      <c r="E77" s="17"/>
      <c r="F77" s="19"/>
      <c r="G77" s="19"/>
      <c r="H77" s="19"/>
    </row>
    <row r="78" spans="5:8" ht="12.75">
      <c r="E78" s="17"/>
      <c r="F78" s="19"/>
      <c r="G78" s="19"/>
      <c r="H78" s="19"/>
    </row>
    <row r="79" spans="5:8" ht="12.75">
      <c r="E79" s="17"/>
      <c r="F79" s="19"/>
      <c r="G79" s="19"/>
      <c r="H79" s="19"/>
    </row>
    <row r="80" spans="5:8" ht="12.75">
      <c r="E80" s="17"/>
      <c r="F80" s="19"/>
      <c r="G80" s="19"/>
      <c r="H80" s="19"/>
    </row>
    <row r="81" spans="5:8" ht="12.75">
      <c r="E81" s="17"/>
      <c r="F81" s="19"/>
      <c r="G81" s="19"/>
      <c r="H81" s="19"/>
    </row>
    <row r="82" spans="5:8" ht="12.75">
      <c r="E82" s="17"/>
      <c r="F82" s="19"/>
      <c r="G82" s="19"/>
      <c r="H82" s="19"/>
    </row>
    <row r="83" spans="5:8" ht="12.75">
      <c r="E83" s="17"/>
      <c r="F83" s="19"/>
      <c r="G83" s="19"/>
      <c r="H83" s="19"/>
    </row>
    <row r="84" spans="5:8" ht="12.75">
      <c r="E84" s="17"/>
      <c r="F84" s="19"/>
      <c r="G84" s="19"/>
      <c r="H84" s="19"/>
    </row>
    <row r="85" spans="5:8" ht="12.75">
      <c r="E85" s="17"/>
      <c r="F85" s="19"/>
      <c r="G85" s="19"/>
      <c r="H85" s="19"/>
    </row>
    <row r="86" spans="5:8" ht="12.75">
      <c r="E86" s="17"/>
      <c r="F86" s="19"/>
      <c r="G86" s="19"/>
      <c r="H86" s="19"/>
    </row>
    <row r="87" spans="5:8" ht="12.75">
      <c r="E87" s="17"/>
      <c r="F87" s="19"/>
      <c r="G87" s="19"/>
      <c r="H87" s="19"/>
    </row>
    <row r="88" spans="5:8" ht="12.75">
      <c r="E88" s="17"/>
      <c r="F88" s="19"/>
      <c r="G88" s="19"/>
      <c r="H88" s="19"/>
    </row>
    <row r="89" spans="5:8" ht="12.75">
      <c r="E89" s="17"/>
      <c r="F89" s="19"/>
      <c r="G89" s="19"/>
      <c r="H89" s="19"/>
    </row>
    <row r="90" spans="5:8" ht="12.75">
      <c r="E90" s="17"/>
      <c r="F90" s="19"/>
      <c r="G90" s="19"/>
      <c r="H90" s="19"/>
    </row>
    <row r="91" spans="5:8" ht="12.75">
      <c r="E91" s="17"/>
      <c r="F91" s="19"/>
      <c r="G91" s="19"/>
      <c r="H91" s="19"/>
    </row>
    <row r="92" spans="5:8" ht="12.75">
      <c r="E92" s="17"/>
      <c r="F92" s="19"/>
      <c r="G92" s="19"/>
      <c r="H92" s="19"/>
    </row>
    <row r="93" spans="5:8" ht="12.75">
      <c r="E93" s="17"/>
      <c r="F93" s="19"/>
      <c r="G93" s="19"/>
      <c r="H93" s="19"/>
    </row>
    <row r="94" spans="5:8" ht="12.75">
      <c r="E94" s="17"/>
      <c r="F94" s="19"/>
      <c r="G94" s="19"/>
      <c r="H94" s="19"/>
    </row>
    <row r="95" spans="5:8" ht="12.75">
      <c r="E95" s="17"/>
      <c r="F95" s="19"/>
      <c r="G95" s="19"/>
      <c r="H95" s="19"/>
    </row>
    <row r="96" spans="5:8" ht="12.75">
      <c r="E96" s="17"/>
      <c r="F96" s="19"/>
      <c r="G96" s="19"/>
      <c r="H96" s="19"/>
    </row>
    <row r="97" spans="5:8" ht="12.75">
      <c r="E97" s="17"/>
      <c r="F97" s="19"/>
      <c r="G97" s="19"/>
      <c r="H97" s="19"/>
    </row>
    <row r="98" spans="5:8" ht="12.75">
      <c r="E98" s="17"/>
      <c r="F98" s="19"/>
      <c r="G98" s="19"/>
      <c r="H98" s="19"/>
    </row>
    <row r="99" spans="5:8" ht="12.75">
      <c r="E99" s="17"/>
      <c r="F99" s="19"/>
      <c r="G99" s="19"/>
      <c r="H99" s="19"/>
    </row>
    <row r="100" spans="5:8" ht="12.75">
      <c r="E100" s="17"/>
      <c r="F100" s="19"/>
      <c r="G100" s="19"/>
      <c r="H100" s="19"/>
    </row>
    <row r="101" spans="5:8" ht="12.75">
      <c r="E101" s="17"/>
      <c r="F101" s="19"/>
      <c r="G101" s="19"/>
      <c r="H101" s="19"/>
    </row>
    <row r="102" spans="5:8" ht="12.75">
      <c r="E102" s="17"/>
      <c r="F102" s="19"/>
      <c r="G102" s="19"/>
      <c r="H102" s="19"/>
    </row>
    <row r="103" spans="5:8" ht="12.75">
      <c r="E103" s="17"/>
      <c r="F103" s="19"/>
      <c r="G103" s="19"/>
      <c r="H103" s="19"/>
    </row>
    <row r="104" spans="5:8" ht="12.75">
      <c r="E104" s="17"/>
      <c r="F104" s="19"/>
      <c r="G104" s="19"/>
      <c r="H104" s="19"/>
    </row>
    <row r="105" spans="5:8" ht="12.75">
      <c r="E105" s="17"/>
      <c r="F105" s="19"/>
      <c r="G105" s="19"/>
      <c r="H105" s="19"/>
    </row>
    <row r="106" spans="5:8" ht="12.75">
      <c r="E106" s="17"/>
      <c r="F106" s="19"/>
      <c r="G106" s="19"/>
      <c r="H106" s="19"/>
    </row>
    <row r="107" spans="5:8" ht="12.75">
      <c r="E107" s="17"/>
      <c r="F107" s="19"/>
      <c r="G107" s="19"/>
      <c r="H107" s="19"/>
    </row>
    <row r="108" spans="5:8" ht="12.75">
      <c r="E108" s="17"/>
      <c r="F108" s="19"/>
      <c r="G108" s="19"/>
      <c r="H108" s="19"/>
    </row>
    <row r="109" spans="5:8" ht="12.75">
      <c r="E109" s="17"/>
      <c r="F109" s="19"/>
      <c r="G109" s="19"/>
      <c r="H109" s="19"/>
    </row>
    <row r="110" spans="5:8" ht="12.75">
      <c r="E110" s="17"/>
      <c r="F110" s="19"/>
      <c r="G110" s="19"/>
      <c r="H110" s="19"/>
    </row>
    <row r="111" spans="5:8" ht="12.75">
      <c r="E111" s="17"/>
      <c r="F111" s="19"/>
      <c r="G111" s="19"/>
      <c r="H111" s="19"/>
    </row>
    <row r="112" spans="5:8" ht="12.75">
      <c r="E112" s="17"/>
      <c r="F112" s="19"/>
      <c r="G112" s="19"/>
      <c r="H112" s="19"/>
    </row>
    <row r="113" spans="5:8" ht="12.75">
      <c r="E113" s="17"/>
      <c r="F113" s="19"/>
      <c r="G113" s="19"/>
      <c r="H113" s="19"/>
    </row>
    <row r="114" spans="5:8" ht="12.75">
      <c r="E114" s="17"/>
      <c r="F114" s="19"/>
      <c r="G114" s="19"/>
      <c r="H114" s="19"/>
    </row>
    <row r="115" spans="5:8" ht="12.75">
      <c r="E115" s="17"/>
      <c r="F115" s="19"/>
      <c r="G115" s="19"/>
      <c r="H115" s="19"/>
    </row>
    <row r="116" spans="5:8" ht="12.75">
      <c r="E116" s="17"/>
      <c r="F116" s="19"/>
      <c r="G116" s="19"/>
      <c r="H116" s="19"/>
    </row>
    <row r="117" spans="5:8" ht="12.75">
      <c r="E117" s="17"/>
      <c r="F117" s="19"/>
      <c r="G117" s="19"/>
      <c r="H117" s="19"/>
    </row>
    <row r="118" spans="5:8" ht="12.75">
      <c r="E118" s="17"/>
      <c r="F118" s="19"/>
      <c r="G118" s="19"/>
      <c r="H118" s="19"/>
    </row>
    <row r="119" spans="5:8" ht="12.75">
      <c r="E119" s="17"/>
      <c r="F119" s="19"/>
      <c r="G119" s="19"/>
      <c r="H119" s="19"/>
    </row>
    <row r="120" spans="5:8" ht="12.75">
      <c r="E120" s="17"/>
      <c r="F120" s="19"/>
      <c r="G120" s="19"/>
      <c r="H120" s="19"/>
    </row>
    <row r="121" spans="5:8" ht="12.75">
      <c r="E121" s="17"/>
      <c r="F121" s="19"/>
      <c r="G121" s="19"/>
      <c r="H121" s="19"/>
    </row>
    <row r="122" spans="5:8" ht="12.75">
      <c r="E122" s="17"/>
      <c r="F122" s="19"/>
      <c r="G122" s="19"/>
      <c r="H122" s="19"/>
    </row>
    <row r="123" spans="5:8" ht="12.75">
      <c r="E123" s="17"/>
      <c r="F123" s="19"/>
      <c r="G123" s="19"/>
      <c r="H123" s="19"/>
    </row>
    <row r="124" spans="5:8" ht="12.75">
      <c r="E124" s="17"/>
      <c r="F124" s="19"/>
      <c r="G124" s="19"/>
      <c r="H124" s="19"/>
    </row>
    <row r="125" spans="5:8" ht="12.75">
      <c r="E125" s="17"/>
      <c r="F125" s="19"/>
      <c r="G125" s="19"/>
      <c r="H125" s="19"/>
    </row>
    <row r="126" spans="5:8" ht="12.75">
      <c r="E126" s="17"/>
      <c r="F126" s="19"/>
      <c r="G126" s="19"/>
      <c r="H126" s="19"/>
    </row>
    <row r="127" spans="5:8" ht="12.75">
      <c r="E127" s="17"/>
      <c r="F127" s="19"/>
      <c r="G127" s="19"/>
      <c r="H127" s="19"/>
    </row>
    <row r="128" spans="5:8" ht="12.75">
      <c r="E128" s="17"/>
      <c r="F128" s="19"/>
      <c r="G128" s="19"/>
      <c r="H128" s="19"/>
    </row>
    <row r="129" spans="5:8" ht="12.75">
      <c r="E129" s="17"/>
      <c r="F129" s="19"/>
      <c r="G129" s="19"/>
      <c r="H129" s="19"/>
    </row>
    <row r="130" spans="5:8" ht="12.75">
      <c r="E130" s="17"/>
      <c r="F130" s="19"/>
      <c r="G130" s="19"/>
      <c r="H130" s="19"/>
    </row>
    <row r="131" spans="5:8" ht="12.75">
      <c r="E131" s="17"/>
      <c r="F131" s="19"/>
      <c r="G131" s="19"/>
      <c r="H131" s="19"/>
    </row>
    <row r="132" spans="5:8" ht="12.75">
      <c r="E132" s="17"/>
      <c r="F132" s="19"/>
      <c r="G132" s="19"/>
      <c r="H132" s="19"/>
    </row>
    <row r="133" spans="5:8" ht="12.75">
      <c r="E133" s="17"/>
      <c r="F133" s="19"/>
      <c r="G133" s="19"/>
      <c r="H133" s="19"/>
    </row>
    <row r="134" spans="5:8" ht="12.75">
      <c r="E134" s="17"/>
      <c r="F134" s="19"/>
      <c r="G134" s="19"/>
      <c r="H134" s="19"/>
    </row>
    <row r="135" spans="5:8" ht="12.75">
      <c r="E135" s="17"/>
      <c r="F135" s="19"/>
      <c r="G135" s="19"/>
      <c r="H135" s="19"/>
    </row>
    <row r="136" spans="5:8" ht="12.75">
      <c r="E136" s="17"/>
      <c r="F136" s="19"/>
      <c r="G136" s="19"/>
      <c r="H136" s="19"/>
    </row>
    <row r="137" spans="5:8" ht="12.75">
      <c r="E137" s="17"/>
      <c r="F137" s="19"/>
      <c r="G137" s="19"/>
      <c r="H137" s="19"/>
    </row>
    <row r="138" spans="5:8" ht="12.75">
      <c r="E138" s="17"/>
      <c r="F138" s="19"/>
      <c r="G138" s="19"/>
      <c r="H138" s="19"/>
    </row>
    <row r="139" spans="5:8" ht="12.75">
      <c r="E139" s="17"/>
      <c r="F139" s="19"/>
      <c r="G139" s="19"/>
      <c r="H139" s="19"/>
    </row>
    <row r="140" spans="5:8" ht="12.75">
      <c r="E140" s="17"/>
      <c r="F140" s="19"/>
      <c r="G140" s="19"/>
      <c r="H140" s="19"/>
    </row>
    <row r="141" spans="5:8" ht="12.75">
      <c r="E141" s="17"/>
      <c r="F141" s="19"/>
      <c r="G141" s="19"/>
      <c r="H141" s="19"/>
    </row>
    <row r="142" spans="5:8" ht="12.75">
      <c r="E142" s="17"/>
      <c r="F142" s="19"/>
      <c r="G142" s="19"/>
      <c r="H142" s="19"/>
    </row>
    <row r="143" spans="5:8" ht="12.75">
      <c r="E143" s="17"/>
      <c r="F143" s="19"/>
      <c r="G143" s="19"/>
      <c r="H143" s="19"/>
    </row>
    <row r="144" spans="5:8" ht="12.75">
      <c r="E144" s="17"/>
      <c r="F144" s="19"/>
      <c r="G144" s="19"/>
      <c r="H144" s="19"/>
    </row>
    <row r="145" spans="5:8" ht="12.75">
      <c r="E145" s="17"/>
      <c r="F145" s="19"/>
      <c r="G145" s="19"/>
      <c r="H145" s="19"/>
    </row>
    <row r="146" spans="5:8" ht="12.75">
      <c r="E146" s="17"/>
      <c r="F146" s="19"/>
      <c r="G146" s="19"/>
      <c r="H146" s="19"/>
    </row>
    <row r="147" spans="5:8" ht="12.75">
      <c r="E147" s="17"/>
      <c r="F147" s="19"/>
      <c r="G147" s="19"/>
      <c r="H147" s="19"/>
    </row>
    <row r="148" spans="5:8" ht="12.75">
      <c r="E148" s="17"/>
      <c r="F148" s="19"/>
      <c r="G148" s="19"/>
      <c r="H148" s="19"/>
    </row>
    <row r="149" spans="5:8" ht="12.75">
      <c r="E149" s="17"/>
      <c r="F149" s="19"/>
      <c r="G149" s="19"/>
      <c r="H149" s="19"/>
    </row>
    <row r="150" spans="5:8" ht="12.75">
      <c r="E150" s="17"/>
      <c r="F150" s="19"/>
      <c r="G150" s="19"/>
      <c r="H150" s="19"/>
    </row>
    <row r="151" spans="5:8" ht="12.75">
      <c r="E151" s="17"/>
      <c r="F151" s="19"/>
      <c r="G151" s="19"/>
      <c r="H151" s="19"/>
    </row>
    <row r="152" spans="5:8" ht="12.75">
      <c r="E152" s="17"/>
      <c r="F152" s="19"/>
      <c r="G152" s="19"/>
      <c r="H152" s="19"/>
    </row>
    <row r="153" spans="5:8" ht="12.75">
      <c r="E153" s="17"/>
      <c r="F153" s="19"/>
      <c r="G153" s="19"/>
      <c r="H153" s="19"/>
    </row>
    <row r="154" spans="5:8" ht="12.75">
      <c r="E154" s="17"/>
      <c r="F154" s="19"/>
      <c r="G154" s="19"/>
      <c r="H154" s="19"/>
    </row>
    <row r="155" spans="5:8" ht="12.75">
      <c r="E155" s="17"/>
      <c r="F155" s="19"/>
      <c r="G155" s="19"/>
      <c r="H155" s="19"/>
    </row>
    <row r="156" spans="5:8" ht="12.75">
      <c r="E156" s="17"/>
      <c r="F156" s="19"/>
      <c r="G156" s="19"/>
      <c r="H156" s="19"/>
    </row>
    <row r="157" spans="5:8" ht="12.75">
      <c r="E157" s="17"/>
      <c r="F157" s="19"/>
      <c r="G157" s="19"/>
      <c r="H157" s="19"/>
    </row>
    <row r="158" spans="5:8" ht="12.75">
      <c r="E158" s="17"/>
      <c r="F158" s="19"/>
      <c r="G158" s="19"/>
      <c r="H158" s="19"/>
    </row>
    <row r="159" spans="5:8" ht="12.75">
      <c r="E159" s="17"/>
      <c r="F159" s="19"/>
      <c r="G159" s="19"/>
      <c r="H159" s="19"/>
    </row>
    <row r="160" spans="5:8" ht="12.75">
      <c r="E160" s="17"/>
      <c r="F160" s="19"/>
      <c r="G160" s="19"/>
      <c r="H160" s="19"/>
    </row>
    <row r="161" spans="5:8" ht="12.75">
      <c r="E161" s="17"/>
      <c r="F161" s="19"/>
      <c r="G161" s="19"/>
      <c r="H161" s="19"/>
    </row>
    <row r="162" spans="5:8" ht="12.75">
      <c r="E162" s="17"/>
      <c r="F162" s="19"/>
      <c r="G162" s="19"/>
      <c r="H162" s="19"/>
    </row>
    <row r="163" spans="5:8" ht="12.75">
      <c r="E163" s="17"/>
      <c r="F163" s="19"/>
      <c r="G163" s="19"/>
      <c r="H163" s="19"/>
    </row>
    <row r="164" spans="5:8" ht="12.75">
      <c r="E164" s="17"/>
      <c r="F164" s="19"/>
      <c r="G164" s="19"/>
      <c r="H164" s="19"/>
    </row>
    <row r="165" spans="5:8" ht="12.75">
      <c r="E165" s="17"/>
      <c r="F165" s="19"/>
      <c r="G165" s="19"/>
      <c r="H165" s="19"/>
    </row>
    <row r="166" spans="5:8" ht="12.75">
      <c r="E166" s="17"/>
      <c r="F166" s="19"/>
      <c r="G166" s="19"/>
      <c r="H166" s="19"/>
    </row>
    <row r="167" spans="5:8" ht="12.75">
      <c r="E167" s="17"/>
      <c r="F167" s="19"/>
      <c r="G167" s="19"/>
      <c r="H167" s="19"/>
    </row>
    <row r="168" spans="5:8" ht="12.75">
      <c r="E168" s="17"/>
      <c r="F168" s="19"/>
      <c r="G168" s="19"/>
      <c r="H168" s="19"/>
    </row>
    <row r="169" spans="5:8" ht="12.75">
      <c r="E169" s="17"/>
      <c r="F169" s="19"/>
      <c r="G169" s="19"/>
      <c r="H169" s="19"/>
    </row>
    <row r="170" spans="5:8" ht="12.75">
      <c r="E170" s="17"/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</sheetData>
  <mergeCells count="1">
    <mergeCell ref="A1:H1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29" sqref="C29"/>
    </sheetView>
  </sheetViews>
  <sheetFormatPr defaultColWidth="9.140625" defaultRowHeight="12.75"/>
  <cols>
    <col min="1" max="1" width="4.28125" style="80" customWidth="1"/>
    <col min="2" max="2" width="4.28125" style="81" customWidth="1"/>
    <col min="3" max="3" width="5.57421875" style="81" customWidth="1"/>
    <col min="4" max="4" width="5.28125" style="81" hidden="1" customWidth="1"/>
    <col min="5" max="5" width="51.7109375" style="73" customWidth="1"/>
    <col min="6" max="6" width="11.57421875" style="73" customWidth="1"/>
    <col min="7" max="8" width="10.8515625" style="73" customWidth="1"/>
    <col min="9" max="9" width="11.8515625" style="73" hidden="1" customWidth="1"/>
    <col min="10" max="10" width="25.8515625" style="73" hidden="1" customWidth="1"/>
    <col min="11" max="11" width="11.28125" style="73" customWidth="1"/>
    <col min="12" max="12" width="9.8515625" style="73" customWidth="1"/>
    <col min="13" max="16384" width="9.140625" style="73" customWidth="1"/>
  </cols>
  <sheetData>
    <row r="1" spans="1:8" ht="36" customHeight="1">
      <c r="A1" s="128" t="s">
        <v>12</v>
      </c>
      <c r="B1" s="128"/>
      <c r="C1" s="128"/>
      <c r="D1" s="128"/>
      <c r="E1" s="128"/>
      <c r="F1" s="128"/>
      <c r="G1" s="128"/>
      <c r="H1" s="128"/>
    </row>
    <row r="2" spans="1:10" ht="27.75" customHeight="1">
      <c r="A2" s="50" t="s">
        <v>0</v>
      </c>
      <c r="B2" s="74" t="s">
        <v>1</v>
      </c>
      <c r="C2" s="74" t="s">
        <v>3</v>
      </c>
      <c r="D2" s="74" t="s">
        <v>2</v>
      </c>
      <c r="E2" s="50"/>
      <c r="F2" s="50" t="s">
        <v>8</v>
      </c>
      <c r="G2" s="96" t="s">
        <v>221</v>
      </c>
      <c r="H2" s="96" t="s">
        <v>223</v>
      </c>
      <c r="I2" s="129" t="s">
        <v>204</v>
      </c>
      <c r="J2" s="129"/>
    </row>
    <row r="3" spans="1:10" ht="27.75" customHeight="1">
      <c r="A3" s="2"/>
      <c r="B3" s="75"/>
      <c r="C3" s="75"/>
      <c r="D3" s="75"/>
      <c r="E3" s="106" t="s">
        <v>13</v>
      </c>
      <c r="F3" s="103">
        <f>F4-F11</f>
        <v>-5400500</v>
      </c>
      <c r="G3" s="88">
        <f>G4-G11</f>
        <v>-4897620</v>
      </c>
      <c r="H3" s="88">
        <f>H4-H11</f>
        <v>-10298120</v>
      </c>
      <c r="I3" s="76"/>
      <c r="J3" s="76"/>
    </row>
    <row r="4" spans="1:10" s="79" customFormat="1" ht="25.5" customHeight="1">
      <c r="A4" s="108" t="s">
        <v>68</v>
      </c>
      <c r="B4" s="109"/>
      <c r="C4" s="109"/>
      <c r="D4" s="109"/>
      <c r="E4" s="110" t="s">
        <v>14</v>
      </c>
      <c r="F4" s="103">
        <f>F5+F8</f>
        <v>120000000</v>
      </c>
      <c r="G4" s="103">
        <f>G5+G8</f>
        <v>130000000</v>
      </c>
      <c r="H4" s="103">
        <f>H5+H8</f>
        <v>250000000</v>
      </c>
      <c r="I4" s="78"/>
      <c r="J4" s="78"/>
    </row>
    <row r="5" spans="1:10" s="79" customFormat="1" ht="12.75">
      <c r="A5" s="2"/>
      <c r="B5" s="77" t="s">
        <v>129</v>
      </c>
      <c r="C5" s="75"/>
      <c r="D5" s="75"/>
      <c r="E5" s="77" t="s">
        <v>130</v>
      </c>
      <c r="F5" s="104">
        <f aca="true" t="shared" si="0" ref="F5:H6">F6</f>
        <v>20000000</v>
      </c>
      <c r="G5" s="89">
        <f t="shared" si="0"/>
        <v>130000000</v>
      </c>
      <c r="H5" s="104">
        <f t="shared" si="0"/>
        <v>150000000</v>
      </c>
      <c r="I5" s="78"/>
      <c r="J5" s="78"/>
    </row>
    <row r="6" spans="3:10" ht="25.5">
      <c r="C6" s="100" t="s">
        <v>131</v>
      </c>
      <c r="E6" s="82" t="s">
        <v>225</v>
      </c>
      <c r="F6" s="105">
        <f t="shared" si="0"/>
        <v>20000000</v>
      </c>
      <c r="G6" s="90">
        <f t="shared" si="0"/>
        <v>130000000</v>
      </c>
      <c r="H6" s="105">
        <f t="shared" si="0"/>
        <v>150000000</v>
      </c>
      <c r="I6" s="76"/>
      <c r="J6" s="76"/>
    </row>
    <row r="7" spans="3:10" ht="25.5" customHeight="1" hidden="1">
      <c r="C7" s="102"/>
      <c r="D7" s="100" t="s">
        <v>132</v>
      </c>
      <c r="E7" s="82" t="s">
        <v>133</v>
      </c>
      <c r="F7" s="105">
        <v>20000000</v>
      </c>
      <c r="G7" s="90">
        <v>130000000</v>
      </c>
      <c r="H7" s="90">
        <f>SUM(F7+G7)</f>
        <v>150000000</v>
      </c>
      <c r="I7" s="78" t="s">
        <v>206</v>
      </c>
      <c r="J7" s="78" t="s">
        <v>205</v>
      </c>
    </row>
    <row r="8" spans="1:10" s="79" customFormat="1" ht="12.75">
      <c r="A8" s="2"/>
      <c r="B8" s="77" t="s">
        <v>179</v>
      </c>
      <c r="C8" s="101"/>
      <c r="D8" s="101"/>
      <c r="E8" s="77" t="s">
        <v>180</v>
      </c>
      <c r="F8" s="104">
        <f>F9</f>
        <v>100000000</v>
      </c>
      <c r="G8" s="89">
        <f>G9</f>
        <v>0</v>
      </c>
      <c r="H8" s="104">
        <f>H9</f>
        <v>100000000</v>
      </c>
      <c r="I8" s="78"/>
      <c r="J8" s="78"/>
    </row>
    <row r="9" spans="3:10" ht="25.5">
      <c r="C9" s="100" t="s">
        <v>181</v>
      </c>
      <c r="D9" s="102"/>
      <c r="E9" s="82" t="s">
        <v>182</v>
      </c>
      <c r="F9" s="105">
        <f>F10</f>
        <v>100000000</v>
      </c>
      <c r="G9" s="90">
        <f>SUM(G10)</f>
        <v>0</v>
      </c>
      <c r="H9" s="105">
        <f>H10</f>
        <v>100000000</v>
      </c>
      <c r="I9" s="76"/>
      <c r="J9" s="76"/>
    </row>
    <row r="10" spans="3:10" ht="25.5" hidden="1">
      <c r="C10" s="102"/>
      <c r="D10" s="100" t="s">
        <v>183</v>
      </c>
      <c r="E10" s="82" t="s">
        <v>184</v>
      </c>
      <c r="F10" s="105">
        <v>100000000</v>
      </c>
      <c r="G10" s="90">
        <v>0</v>
      </c>
      <c r="H10" s="90">
        <f>SUM(F10+G10)</f>
        <v>100000000</v>
      </c>
      <c r="I10" s="78" t="s">
        <v>207</v>
      </c>
      <c r="J10" s="78" t="s">
        <v>208</v>
      </c>
    </row>
    <row r="11" spans="1:10" s="79" customFormat="1" ht="25.5" customHeight="1">
      <c r="A11" s="107" t="s">
        <v>25</v>
      </c>
      <c r="B11" s="75"/>
      <c r="C11" s="101"/>
      <c r="D11" s="101"/>
      <c r="E11" s="21" t="s">
        <v>15</v>
      </c>
      <c r="F11" s="103">
        <f>F12+F15+F18</f>
        <v>125400500</v>
      </c>
      <c r="G11" s="103">
        <f>G12+G15+G18</f>
        <v>134897620</v>
      </c>
      <c r="H11" s="103">
        <f>H12+H15+H18</f>
        <v>260298120</v>
      </c>
      <c r="I11" s="78"/>
      <c r="J11" s="78"/>
    </row>
    <row r="12" spans="1:10" s="79" customFormat="1" ht="12.75">
      <c r="A12" s="2"/>
      <c r="B12" s="83">
        <v>51</v>
      </c>
      <c r="C12" s="101"/>
      <c r="D12" s="101"/>
      <c r="E12" s="83" t="s">
        <v>134</v>
      </c>
      <c r="F12" s="103">
        <f aca="true" t="shared" si="1" ref="F12:H13">F13</f>
        <v>20000000</v>
      </c>
      <c r="G12" s="103">
        <f t="shared" si="1"/>
        <v>87000000</v>
      </c>
      <c r="H12" s="103">
        <f t="shared" si="1"/>
        <v>107000000</v>
      </c>
      <c r="I12" s="78"/>
      <c r="J12" s="78"/>
    </row>
    <row r="13" spans="3:10" ht="25.5">
      <c r="C13" s="102">
        <v>516</v>
      </c>
      <c r="D13" s="102"/>
      <c r="E13" s="84" t="s">
        <v>135</v>
      </c>
      <c r="F13" s="105">
        <f t="shared" si="1"/>
        <v>20000000</v>
      </c>
      <c r="G13" s="105">
        <f t="shared" si="1"/>
        <v>87000000</v>
      </c>
      <c r="H13" s="105">
        <f t="shared" si="1"/>
        <v>107000000</v>
      </c>
      <c r="I13" s="76"/>
      <c r="J13" s="76"/>
    </row>
    <row r="14" spans="3:10" ht="25.5" hidden="1">
      <c r="C14" s="102"/>
      <c r="D14" s="25" t="s">
        <v>136</v>
      </c>
      <c r="E14" s="84" t="s">
        <v>137</v>
      </c>
      <c r="F14" s="105">
        <v>20000000</v>
      </c>
      <c r="G14" s="90">
        <f>80000000+7000000</f>
        <v>87000000</v>
      </c>
      <c r="H14" s="90">
        <f>SUM(F14+G14)</f>
        <v>107000000</v>
      </c>
      <c r="I14" s="78" t="s">
        <v>209</v>
      </c>
      <c r="J14" s="78" t="s">
        <v>210</v>
      </c>
    </row>
    <row r="15" spans="1:10" s="79" customFormat="1" ht="13.5" customHeight="1">
      <c r="A15" s="2"/>
      <c r="B15" s="75">
        <v>53</v>
      </c>
      <c r="C15" s="101"/>
      <c r="D15" s="24"/>
      <c r="E15" s="83" t="s">
        <v>216</v>
      </c>
      <c r="F15" s="104">
        <f>F16</f>
        <v>0</v>
      </c>
      <c r="G15" s="89">
        <f>G16</f>
        <v>105000000</v>
      </c>
      <c r="H15" s="89">
        <f>H16</f>
        <v>105000000</v>
      </c>
      <c r="I15" s="78"/>
      <c r="J15" s="78"/>
    </row>
    <row r="16" spans="3:10" ht="12.75">
      <c r="C16" s="102">
        <v>534</v>
      </c>
      <c r="D16" s="25"/>
      <c r="E16" s="84" t="s">
        <v>217</v>
      </c>
      <c r="F16" s="105">
        <f>SUM(F17)</f>
        <v>0</v>
      </c>
      <c r="G16" s="90">
        <f>G17</f>
        <v>105000000</v>
      </c>
      <c r="H16" s="90">
        <f>H17</f>
        <v>105000000</v>
      </c>
      <c r="I16" s="76"/>
      <c r="J16" s="76"/>
    </row>
    <row r="17" spans="3:10" ht="12.75" customHeight="1" hidden="1">
      <c r="C17" s="102"/>
      <c r="D17" s="25">
        <v>5341</v>
      </c>
      <c r="E17" s="84" t="s">
        <v>218</v>
      </c>
      <c r="F17" s="105">
        <v>0</v>
      </c>
      <c r="G17" s="90">
        <v>105000000</v>
      </c>
      <c r="H17" s="90">
        <f>SUM(F17+G17)</f>
        <v>105000000</v>
      </c>
      <c r="I17" s="78"/>
      <c r="J17" s="78"/>
    </row>
    <row r="18" spans="1:10" s="79" customFormat="1" ht="12.75">
      <c r="A18" s="2"/>
      <c r="B18" s="83" t="s">
        <v>185</v>
      </c>
      <c r="C18" s="101"/>
      <c r="D18" s="101"/>
      <c r="E18" s="83" t="s">
        <v>186</v>
      </c>
      <c r="F18" s="104">
        <f>F19</f>
        <v>105400500</v>
      </c>
      <c r="G18" s="89">
        <f>G19</f>
        <v>-57102380</v>
      </c>
      <c r="H18" s="104">
        <f>H19</f>
        <v>48298120</v>
      </c>
      <c r="I18" s="78"/>
      <c r="J18" s="78"/>
    </row>
    <row r="19" spans="3:10" ht="25.5">
      <c r="C19" s="25" t="s">
        <v>187</v>
      </c>
      <c r="D19" s="102"/>
      <c r="E19" s="84" t="s">
        <v>188</v>
      </c>
      <c r="F19" s="105">
        <f>F20+F21</f>
        <v>105400500</v>
      </c>
      <c r="G19" s="90">
        <f>G20+G21</f>
        <v>-57102380</v>
      </c>
      <c r="H19" s="105">
        <f>H20+H21</f>
        <v>48298120</v>
      </c>
      <c r="I19" s="76"/>
      <c r="J19" s="76"/>
    </row>
    <row r="20" spans="4:10" ht="25.5" hidden="1">
      <c r="D20" s="25" t="s">
        <v>189</v>
      </c>
      <c r="E20" s="84" t="s">
        <v>190</v>
      </c>
      <c r="F20" s="105">
        <v>79600500</v>
      </c>
      <c r="G20" s="90">
        <f>-49600500-501880+3000000</f>
        <v>-47102380</v>
      </c>
      <c r="H20" s="90">
        <f>SUM(F20+G20)</f>
        <v>32498120</v>
      </c>
      <c r="I20" s="78" t="s">
        <v>212</v>
      </c>
      <c r="J20" s="78" t="s">
        <v>211</v>
      </c>
    </row>
    <row r="21" spans="4:10" ht="25.5" hidden="1">
      <c r="D21" s="25" t="s">
        <v>191</v>
      </c>
      <c r="E21" s="84" t="s">
        <v>192</v>
      </c>
      <c r="F21" s="105">
        <v>25800000</v>
      </c>
      <c r="G21" s="90">
        <v>-10000000</v>
      </c>
      <c r="H21" s="90">
        <f>SUM(F21+G21)</f>
        <v>15800000</v>
      </c>
      <c r="I21" s="78" t="s">
        <v>213</v>
      </c>
      <c r="J21" s="78" t="s">
        <v>214</v>
      </c>
    </row>
  </sheetData>
  <mergeCells count="2">
    <mergeCell ref="A1:H1"/>
    <mergeCell ref="I2:J2"/>
  </mergeCells>
  <printOptions horizontalCentered="1"/>
  <pageMargins left="0.1968503937007874" right="0.1968503937007874" top="0.4330708661417323" bottom="0.3937007874015748" header="0.5118110236220472" footer="0.1968503937007874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B10" sqref="B10"/>
    </sheetView>
  </sheetViews>
  <sheetFormatPr defaultColWidth="9.140625" defaultRowHeight="12.75"/>
  <cols>
    <col min="1" max="1" width="10.140625" style="65" customWidth="1"/>
    <col min="2" max="2" width="55.57421875" style="65" customWidth="1"/>
    <col min="3" max="5" width="12.8515625" style="59" customWidth="1"/>
    <col min="6" max="7" width="9.140625" style="59" customWidth="1"/>
    <col min="8" max="8" width="12.8515625" style="59" bestFit="1" customWidth="1"/>
    <col min="9" max="16384" width="9.140625" style="59" customWidth="1"/>
  </cols>
  <sheetData>
    <row r="1" spans="1:5" ht="31.5" customHeight="1">
      <c r="A1" s="126" t="s">
        <v>215</v>
      </c>
      <c r="B1" s="126"/>
      <c r="C1" s="126"/>
      <c r="D1" s="126"/>
      <c r="E1" s="126"/>
    </row>
    <row r="2" spans="1:5" ht="27.75" customHeight="1">
      <c r="A2" s="52" t="s">
        <v>16</v>
      </c>
      <c r="B2" s="53" t="s">
        <v>118</v>
      </c>
      <c r="C2" s="50" t="s">
        <v>8</v>
      </c>
      <c r="D2" s="96" t="s">
        <v>221</v>
      </c>
      <c r="E2" s="96" t="s">
        <v>223</v>
      </c>
    </row>
    <row r="3" spans="1:5" s="60" customFormat="1" ht="7.5" customHeight="1">
      <c r="A3" s="54"/>
      <c r="B3" s="55"/>
      <c r="C3" s="72"/>
      <c r="D3" s="72"/>
      <c r="E3" s="72"/>
    </row>
    <row r="4" spans="1:5" s="58" customFormat="1" ht="18" customHeight="1">
      <c r="A4" s="61" t="s">
        <v>193</v>
      </c>
      <c r="B4" s="61" t="s">
        <v>194</v>
      </c>
      <c r="C4" s="57">
        <f>C5+C61+C72+C83+C91</f>
        <v>210782000</v>
      </c>
      <c r="D4" s="57">
        <f>D5+D61+D72+D83+D91</f>
        <v>130000000</v>
      </c>
      <c r="E4" s="57">
        <f>E5+E61+E72+E83+E91</f>
        <v>340782000</v>
      </c>
    </row>
    <row r="5" spans="1:5" s="58" customFormat="1" ht="25.5" customHeight="1">
      <c r="A5" s="56" t="s">
        <v>119</v>
      </c>
      <c r="B5" s="56" t="s">
        <v>112</v>
      </c>
      <c r="C5" s="57">
        <f>C7+C48+C56</f>
        <v>55381500</v>
      </c>
      <c r="D5" s="57">
        <f>D7+D48+D56</f>
        <v>-4897620</v>
      </c>
      <c r="E5" s="57">
        <f>E7+E48+E56</f>
        <v>50483880</v>
      </c>
    </row>
    <row r="6" spans="1:5" ht="12.75">
      <c r="A6" s="28"/>
      <c r="B6" s="11"/>
      <c r="C6" s="19"/>
      <c r="D6" s="19"/>
      <c r="E6" s="19"/>
    </row>
    <row r="7" spans="1:5" s="58" customFormat="1" ht="12.75">
      <c r="A7" s="56" t="s">
        <v>113</v>
      </c>
      <c r="B7" s="56" t="s">
        <v>114</v>
      </c>
      <c r="C7" s="57">
        <f>C11+C13+C15+C16+C19+C20+C21+C23+C24+C25+C27+C28+C29+C30+C31+C32+C33+C34+C35+C37+C38+C39+C40+C43+C44+C45+C46</f>
        <v>52981500</v>
      </c>
      <c r="D7" s="57">
        <f>D11+D13+D15+D16+D19+D20+D21+D23+D24+D25+D27+D28+D29+D30+D31+D32+D33+D34+D35+D37+D38+D39+D40+D43+D44+D45+D46</f>
        <v>-4657620</v>
      </c>
      <c r="E7" s="57">
        <f>E11+E13+E15+E16+E19+E20+E21+E23+E24+E25+E27+E28+E29+E30+E31+E32+E33+E34+E35+E37+E38+E39+E40+E43+E44+E45+E46</f>
        <v>48323880</v>
      </c>
    </row>
    <row r="8" spans="1:5" ht="12.75" hidden="1">
      <c r="A8" s="22">
        <v>3</v>
      </c>
      <c r="B8" s="14" t="s">
        <v>9</v>
      </c>
      <c r="C8" s="18">
        <f>C9+C17+C41</f>
        <v>52981500</v>
      </c>
      <c r="D8" s="91">
        <f>'[1]rashodi'!G8</f>
        <v>-40500</v>
      </c>
      <c r="E8" s="91">
        <f>SUM(C8+D8)</f>
        <v>52941000</v>
      </c>
    </row>
    <row r="9" spans="1:5" ht="12.75" hidden="1">
      <c r="A9" s="22">
        <v>31</v>
      </c>
      <c r="B9" s="14" t="s">
        <v>97</v>
      </c>
      <c r="C9" s="18">
        <f>C10+C12+C14</f>
        <v>31649700</v>
      </c>
      <c r="D9" s="91">
        <f>'[1]rashodi'!G10</f>
        <v>-225000</v>
      </c>
      <c r="E9" s="91">
        <f>SUM(C9+D9)</f>
        <v>31424700</v>
      </c>
    </row>
    <row r="10" spans="1:5" ht="12.75">
      <c r="A10" s="23">
        <v>311</v>
      </c>
      <c r="B10" s="11" t="s">
        <v>99</v>
      </c>
      <c r="C10" s="19">
        <f>SUM(C11:C11)</f>
        <v>26247000</v>
      </c>
      <c r="D10" s="71">
        <f>'[1]rashodi'!G12</f>
        <v>-28000</v>
      </c>
      <c r="E10" s="71">
        <f>SUM(C10+D10)</f>
        <v>26219000</v>
      </c>
    </row>
    <row r="11" spans="1:5" ht="12.75" hidden="1">
      <c r="A11" s="28" t="s">
        <v>100</v>
      </c>
      <c r="B11" s="11" t="s">
        <v>101</v>
      </c>
      <c r="C11" s="19">
        <f>rashodi!F6</f>
        <v>26247000</v>
      </c>
      <c r="D11" s="71">
        <v>-131100</v>
      </c>
      <c r="E11" s="71">
        <f>SUM(C11+D11)</f>
        <v>26115900</v>
      </c>
    </row>
    <row r="12" spans="1:5" ht="12.75">
      <c r="A12" s="23">
        <v>312</v>
      </c>
      <c r="B12" s="11" t="s">
        <v>27</v>
      </c>
      <c r="C12" s="19">
        <f>C13</f>
        <v>810000</v>
      </c>
      <c r="D12" s="19">
        <f>D13</f>
        <v>-40500</v>
      </c>
      <c r="E12" s="19">
        <f>E13</f>
        <v>769500</v>
      </c>
    </row>
    <row r="13" spans="1:5" ht="12.75" hidden="1">
      <c r="A13" s="28" t="s">
        <v>28</v>
      </c>
      <c r="B13" s="11" t="s">
        <v>27</v>
      </c>
      <c r="C13" s="19">
        <f>rashodi!F8</f>
        <v>810000</v>
      </c>
      <c r="D13" s="71">
        <v>-40500</v>
      </c>
      <c r="E13" s="71">
        <f aca="true" t="shared" si="0" ref="E13:E46">SUM(C13+D13)</f>
        <v>769500</v>
      </c>
    </row>
    <row r="14" spans="1:5" ht="12.75">
      <c r="A14" s="23">
        <v>313</v>
      </c>
      <c r="B14" s="11" t="s">
        <v>30</v>
      </c>
      <c r="C14" s="19">
        <f>SUM(C15:C16)</f>
        <v>4592700</v>
      </c>
      <c r="D14" s="19">
        <f>SUM(D15:D16)</f>
        <v>-225000</v>
      </c>
      <c r="E14" s="19">
        <f>SUM(E15:E16)</f>
        <v>4367700</v>
      </c>
    </row>
    <row r="15" spans="1:5" ht="12.75" hidden="1">
      <c r="A15" s="28" t="s">
        <v>31</v>
      </c>
      <c r="B15" s="11" t="s">
        <v>72</v>
      </c>
      <c r="C15" s="19">
        <f>rashodi!F10</f>
        <v>3995649</v>
      </c>
      <c r="D15" s="71">
        <v>-197000</v>
      </c>
      <c r="E15" s="71">
        <f t="shared" si="0"/>
        <v>3798649</v>
      </c>
    </row>
    <row r="16" spans="1:5" ht="12.75" hidden="1">
      <c r="A16" s="28" t="s">
        <v>32</v>
      </c>
      <c r="B16" s="11" t="s">
        <v>49</v>
      </c>
      <c r="C16" s="19">
        <f>rashodi!F11</f>
        <v>597051</v>
      </c>
      <c r="D16" s="71">
        <v>-28000</v>
      </c>
      <c r="E16" s="71">
        <f t="shared" si="0"/>
        <v>569051</v>
      </c>
    </row>
    <row r="17" spans="1:5" ht="12.75" hidden="1">
      <c r="A17" s="23">
        <v>32</v>
      </c>
      <c r="B17" s="11" t="s">
        <v>34</v>
      </c>
      <c r="C17" s="19">
        <f>C18+C22+C26+C36</f>
        <v>20716800</v>
      </c>
      <c r="D17" s="19">
        <f>D18+D22+D26+D36</f>
        <v>-4208520</v>
      </c>
      <c r="E17" s="19">
        <f>E18+E22+E26+E36</f>
        <v>16508280</v>
      </c>
    </row>
    <row r="18" spans="1:5" ht="12.75">
      <c r="A18" s="23">
        <v>321</v>
      </c>
      <c r="B18" s="11" t="s">
        <v>73</v>
      </c>
      <c r="C18" s="19">
        <f>SUM(C19:C21)</f>
        <v>1350600</v>
      </c>
      <c r="D18" s="19">
        <f>SUM(D19:D21)</f>
        <v>-265620</v>
      </c>
      <c r="E18" s="19">
        <f>SUM(E19:E21)</f>
        <v>1084980</v>
      </c>
    </row>
    <row r="19" spans="1:5" ht="12.75" hidden="1">
      <c r="A19" s="28" t="s">
        <v>36</v>
      </c>
      <c r="B19" s="11" t="s">
        <v>74</v>
      </c>
      <c r="C19" s="19">
        <f>rashodi!F14</f>
        <v>210000</v>
      </c>
      <c r="D19" s="71">
        <v>-10500</v>
      </c>
      <c r="E19" s="71">
        <f t="shared" si="0"/>
        <v>199500</v>
      </c>
    </row>
    <row r="20" spans="1:5" ht="12.75" hidden="1">
      <c r="A20" s="28" t="s">
        <v>37</v>
      </c>
      <c r="B20" s="11" t="s">
        <v>75</v>
      </c>
      <c r="C20" s="19">
        <f>rashodi!F15</f>
        <v>1050600</v>
      </c>
      <c r="D20" s="71">
        <v>-210120</v>
      </c>
      <c r="E20" s="71">
        <f t="shared" si="0"/>
        <v>840480</v>
      </c>
    </row>
    <row r="21" spans="1:5" ht="12.75" hidden="1">
      <c r="A21" s="28" t="s">
        <v>40</v>
      </c>
      <c r="B21" s="11" t="s">
        <v>76</v>
      </c>
      <c r="C21" s="19">
        <f>rashodi!F16</f>
        <v>90000</v>
      </c>
      <c r="D21" s="71">
        <v>-45000</v>
      </c>
      <c r="E21" s="71">
        <f t="shared" si="0"/>
        <v>45000</v>
      </c>
    </row>
    <row r="22" spans="1:5" ht="12.75">
      <c r="A22" s="23">
        <v>322</v>
      </c>
      <c r="B22" s="11" t="s">
        <v>77</v>
      </c>
      <c r="C22" s="19">
        <f>SUM(C23:C25)</f>
        <v>1650000</v>
      </c>
      <c r="D22" s="19">
        <f>SUM(D23:D25)</f>
        <v>-165000</v>
      </c>
      <c r="E22" s="19">
        <f>SUM(E23:E25)</f>
        <v>1485000</v>
      </c>
    </row>
    <row r="23" spans="1:5" ht="12.75" hidden="1">
      <c r="A23" s="28" t="s">
        <v>42</v>
      </c>
      <c r="B23" s="11" t="s">
        <v>78</v>
      </c>
      <c r="C23" s="19">
        <f>rashodi!F18</f>
        <v>660000</v>
      </c>
      <c r="D23" s="71">
        <v>-66000</v>
      </c>
      <c r="E23" s="71">
        <f t="shared" si="0"/>
        <v>594000</v>
      </c>
    </row>
    <row r="24" spans="1:5" ht="12.75" hidden="1">
      <c r="A24" s="28" t="s">
        <v>43</v>
      </c>
      <c r="B24" s="11" t="s">
        <v>79</v>
      </c>
      <c r="C24" s="19">
        <f>rashodi!F19</f>
        <v>960000</v>
      </c>
      <c r="D24" s="71">
        <v>-96000</v>
      </c>
      <c r="E24" s="71">
        <f t="shared" si="0"/>
        <v>864000</v>
      </c>
    </row>
    <row r="25" spans="1:5" ht="12.75" hidden="1">
      <c r="A25" s="28" t="s">
        <v>44</v>
      </c>
      <c r="B25" s="11" t="s">
        <v>80</v>
      </c>
      <c r="C25" s="19">
        <f>rashodi!F20</f>
        <v>30000</v>
      </c>
      <c r="D25" s="71">
        <v>-3000</v>
      </c>
      <c r="E25" s="71">
        <f t="shared" si="0"/>
        <v>27000</v>
      </c>
    </row>
    <row r="26" spans="1:5" ht="12.75">
      <c r="A26" s="23">
        <v>323</v>
      </c>
      <c r="B26" s="11" t="s">
        <v>81</v>
      </c>
      <c r="C26" s="19">
        <f>SUM(C27:C35)</f>
        <v>16578000</v>
      </c>
      <c r="D26" s="19">
        <f>SUM(D27:D35)</f>
        <v>-3371700</v>
      </c>
      <c r="E26" s="19">
        <f>SUM(E27:E35)</f>
        <v>13206300</v>
      </c>
    </row>
    <row r="27" spans="1:5" ht="12.75" hidden="1">
      <c r="A27" s="28" t="s">
        <v>46</v>
      </c>
      <c r="B27" s="11" t="s">
        <v>82</v>
      </c>
      <c r="C27" s="19">
        <f>rashodi!F22</f>
        <v>690000</v>
      </c>
      <c r="D27" s="71">
        <v>-34500</v>
      </c>
      <c r="E27" s="71">
        <f t="shared" si="0"/>
        <v>655500</v>
      </c>
    </row>
    <row r="28" spans="1:5" ht="12.75" hidden="1">
      <c r="A28" s="28" t="s">
        <v>47</v>
      </c>
      <c r="B28" s="11" t="s">
        <v>52</v>
      </c>
      <c r="C28" s="19">
        <f>rashodi!F23</f>
        <v>3300000</v>
      </c>
      <c r="D28" s="71">
        <v>-495000</v>
      </c>
      <c r="E28" s="71">
        <f t="shared" si="0"/>
        <v>2805000</v>
      </c>
    </row>
    <row r="29" spans="1:5" ht="12.75" hidden="1">
      <c r="A29" s="28" t="s">
        <v>48</v>
      </c>
      <c r="B29" s="11" t="s">
        <v>53</v>
      </c>
      <c r="C29" s="19">
        <f>rashodi!F24</f>
        <v>300000</v>
      </c>
      <c r="D29" s="71">
        <v>-300000</v>
      </c>
      <c r="E29" s="71">
        <f t="shared" si="0"/>
        <v>0</v>
      </c>
    </row>
    <row r="30" spans="1:5" ht="12.75" hidden="1">
      <c r="A30" s="28" t="s">
        <v>58</v>
      </c>
      <c r="B30" s="11" t="s">
        <v>54</v>
      </c>
      <c r="C30" s="19">
        <f>rashodi!F25</f>
        <v>3600000</v>
      </c>
      <c r="D30" s="71">
        <v>-720000</v>
      </c>
      <c r="E30" s="71">
        <f t="shared" si="0"/>
        <v>2880000</v>
      </c>
    </row>
    <row r="31" spans="1:5" ht="12.75" hidden="1">
      <c r="A31" s="28" t="s">
        <v>59</v>
      </c>
      <c r="B31" s="11" t="s">
        <v>55</v>
      </c>
      <c r="C31" s="19">
        <f>rashodi!F26</f>
        <v>66000</v>
      </c>
      <c r="D31" s="71">
        <v>-13200</v>
      </c>
      <c r="E31" s="71">
        <f t="shared" si="0"/>
        <v>52800</v>
      </c>
    </row>
    <row r="32" spans="1:5" ht="12.75" hidden="1">
      <c r="A32" s="28" t="s">
        <v>60</v>
      </c>
      <c r="B32" s="11" t="s">
        <v>56</v>
      </c>
      <c r="C32" s="19">
        <f>rashodi!F27</f>
        <v>360000</v>
      </c>
      <c r="D32" s="71">
        <v>-180000</v>
      </c>
      <c r="E32" s="71">
        <f t="shared" si="0"/>
        <v>180000</v>
      </c>
    </row>
    <row r="33" spans="1:5" ht="12.75" hidden="1">
      <c r="A33" s="28" t="s">
        <v>61</v>
      </c>
      <c r="B33" s="11" t="s">
        <v>83</v>
      </c>
      <c r="C33" s="19">
        <f>rashodi!F28</f>
        <v>6210000</v>
      </c>
      <c r="D33" s="71">
        <v>-1500000</v>
      </c>
      <c r="E33" s="71">
        <f t="shared" si="0"/>
        <v>4710000</v>
      </c>
    </row>
    <row r="34" spans="1:5" ht="12.75" hidden="1">
      <c r="A34" s="28" t="s">
        <v>125</v>
      </c>
      <c r="B34" s="11" t="s">
        <v>126</v>
      </c>
      <c r="C34" s="19">
        <f>rashodi!F29</f>
        <v>1092000</v>
      </c>
      <c r="D34" s="71">
        <v>-273000</v>
      </c>
      <c r="E34" s="71">
        <f t="shared" si="0"/>
        <v>819000</v>
      </c>
    </row>
    <row r="35" spans="1:5" ht="12.75" hidden="1">
      <c r="A35" s="28" t="s">
        <v>62</v>
      </c>
      <c r="B35" s="11" t="s">
        <v>84</v>
      </c>
      <c r="C35" s="19">
        <f>rashodi!F30</f>
        <v>960000</v>
      </c>
      <c r="D35" s="19">
        <v>144000</v>
      </c>
      <c r="E35" s="71">
        <f t="shared" si="0"/>
        <v>1104000</v>
      </c>
    </row>
    <row r="36" spans="1:5" ht="12.75">
      <c r="A36" s="23">
        <v>329</v>
      </c>
      <c r="B36" s="11" t="s">
        <v>85</v>
      </c>
      <c r="C36" s="19">
        <f>SUM(C37:C40)</f>
        <v>1138200</v>
      </c>
      <c r="D36" s="19">
        <f>SUM(D37:D40)</f>
        <v>-406200</v>
      </c>
      <c r="E36" s="19">
        <f>SUM(E37:E40)</f>
        <v>732000</v>
      </c>
    </row>
    <row r="37" spans="1:5" ht="12.75" hidden="1">
      <c r="A37" s="28" t="s">
        <v>64</v>
      </c>
      <c r="B37" s="11" t="s">
        <v>86</v>
      </c>
      <c r="C37" s="19">
        <f>rashodi!F32</f>
        <v>210000</v>
      </c>
      <c r="D37" s="19">
        <v>-52500</v>
      </c>
      <c r="E37" s="71">
        <f t="shared" si="0"/>
        <v>157500</v>
      </c>
    </row>
    <row r="38" spans="1:5" ht="12.75" hidden="1">
      <c r="A38" s="28" t="s">
        <v>65</v>
      </c>
      <c r="B38" s="11" t="s">
        <v>87</v>
      </c>
      <c r="C38" s="19">
        <f>rashodi!F33</f>
        <v>210000</v>
      </c>
      <c r="D38" s="19">
        <v>-105000</v>
      </c>
      <c r="E38" s="71">
        <f t="shared" si="0"/>
        <v>105000</v>
      </c>
    </row>
    <row r="39" spans="1:5" ht="12.75" hidden="1">
      <c r="A39" s="28" t="s">
        <v>66</v>
      </c>
      <c r="B39" s="11" t="s">
        <v>88</v>
      </c>
      <c r="C39" s="19">
        <f>rashodi!F34</f>
        <v>9000</v>
      </c>
      <c r="D39" s="19">
        <v>-4500</v>
      </c>
      <c r="E39" s="71">
        <f t="shared" si="0"/>
        <v>4500</v>
      </c>
    </row>
    <row r="40" spans="1:5" ht="12.75" hidden="1">
      <c r="A40" s="28" t="s">
        <v>67</v>
      </c>
      <c r="B40" s="11" t="s">
        <v>85</v>
      </c>
      <c r="C40" s="19">
        <f>rashodi!F35</f>
        <v>709200</v>
      </c>
      <c r="D40" s="19">
        <v>-244200</v>
      </c>
      <c r="E40" s="71">
        <f t="shared" si="0"/>
        <v>465000</v>
      </c>
    </row>
    <row r="41" spans="1:5" ht="12.75" hidden="1">
      <c r="A41" s="28">
        <v>34</v>
      </c>
      <c r="B41" s="11" t="s">
        <v>108</v>
      </c>
      <c r="C41" s="19">
        <f>C42</f>
        <v>615000</v>
      </c>
      <c r="D41" s="19">
        <f>D42</f>
        <v>-52500</v>
      </c>
      <c r="E41" s="19">
        <f>E42</f>
        <v>562500</v>
      </c>
    </row>
    <row r="42" spans="1:5" ht="12.75">
      <c r="A42" s="23">
        <v>343</v>
      </c>
      <c r="B42" s="11" t="s">
        <v>93</v>
      </c>
      <c r="C42" s="19">
        <f>SUM(C43:C46)</f>
        <v>615000</v>
      </c>
      <c r="D42" s="19">
        <f>SUM(D43:D46)</f>
        <v>-52500</v>
      </c>
      <c r="E42" s="19">
        <f>SUM(E43:E46)</f>
        <v>562500</v>
      </c>
    </row>
    <row r="43" spans="1:5" ht="12.75" hidden="1">
      <c r="A43" s="28" t="s">
        <v>94</v>
      </c>
      <c r="B43" s="11" t="s">
        <v>95</v>
      </c>
      <c r="C43" s="19">
        <f>rashodi!F42</f>
        <v>210000</v>
      </c>
      <c r="D43" s="19">
        <v>-52500</v>
      </c>
      <c r="E43" s="71">
        <f t="shared" si="0"/>
        <v>157500</v>
      </c>
    </row>
    <row r="44" spans="1:5" ht="12.75" hidden="1">
      <c r="A44" s="28" t="s">
        <v>127</v>
      </c>
      <c r="B44" s="11" t="s">
        <v>128</v>
      </c>
      <c r="C44" s="19">
        <f>rashodi!F43</f>
        <v>150000</v>
      </c>
      <c r="D44" s="19">
        <v>75000</v>
      </c>
      <c r="E44" s="71">
        <f t="shared" si="0"/>
        <v>225000</v>
      </c>
    </row>
    <row r="45" spans="1:5" ht="12.75" hidden="1">
      <c r="A45" s="28" t="s">
        <v>109</v>
      </c>
      <c r="B45" s="11" t="s">
        <v>110</v>
      </c>
      <c r="C45" s="19">
        <f>rashodi!F44</f>
        <v>45000</v>
      </c>
      <c r="D45" s="19">
        <v>-22500</v>
      </c>
      <c r="E45" s="71">
        <f t="shared" si="0"/>
        <v>22500</v>
      </c>
    </row>
    <row r="46" spans="1:5" ht="12.75" hidden="1">
      <c r="A46" s="28" t="s">
        <v>123</v>
      </c>
      <c r="B46" s="11" t="s">
        <v>124</v>
      </c>
      <c r="C46" s="19">
        <f>rashodi!F45</f>
        <v>210000</v>
      </c>
      <c r="D46" s="19">
        <v>-52500</v>
      </c>
      <c r="E46" s="71">
        <f t="shared" si="0"/>
        <v>157500</v>
      </c>
    </row>
    <row r="47" spans="1:5" ht="12.75">
      <c r="A47" s="28"/>
      <c r="B47" s="11"/>
      <c r="C47" s="19"/>
      <c r="D47" s="19"/>
      <c r="E47" s="19"/>
    </row>
    <row r="48" spans="1:5" s="58" customFormat="1" ht="12.75">
      <c r="A48" s="56" t="s">
        <v>115</v>
      </c>
      <c r="B48" s="56" t="s">
        <v>116</v>
      </c>
      <c r="C48" s="57">
        <f>C52+C53+C54</f>
        <v>1200000</v>
      </c>
      <c r="D48" s="57">
        <f>D52+D53+D54</f>
        <v>-120000</v>
      </c>
      <c r="E48" s="57">
        <f>E52+E53+E54</f>
        <v>1080000</v>
      </c>
    </row>
    <row r="49" spans="1:5" s="58" customFormat="1" ht="12.75" hidden="1">
      <c r="A49" s="56" t="s">
        <v>24</v>
      </c>
      <c r="B49" s="16" t="s">
        <v>11</v>
      </c>
      <c r="C49" s="18">
        <f aca="true" t="shared" si="1" ref="C49:E50">C50</f>
        <v>1200000</v>
      </c>
      <c r="D49" s="18">
        <f t="shared" si="1"/>
        <v>-120000</v>
      </c>
      <c r="E49" s="18">
        <f t="shared" si="1"/>
        <v>1080000</v>
      </c>
    </row>
    <row r="50" spans="1:5" s="58" customFormat="1" ht="12.75" hidden="1">
      <c r="A50" s="56" t="s">
        <v>69</v>
      </c>
      <c r="B50" s="16" t="s">
        <v>70</v>
      </c>
      <c r="C50" s="18">
        <f t="shared" si="1"/>
        <v>1200000</v>
      </c>
      <c r="D50" s="18">
        <f t="shared" si="1"/>
        <v>-120000</v>
      </c>
      <c r="E50" s="18">
        <f t="shared" si="1"/>
        <v>1080000</v>
      </c>
    </row>
    <row r="51" spans="1:5" ht="12.75">
      <c r="A51" s="23">
        <v>422</v>
      </c>
      <c r="B51" s="12" t="s">
        <v>89</v>
      </c>
      <c r="C51" s="19">
        <f>SUM(C52:C54)</f>
        <v>1200000</v>
      </c>
      <c r="D51" s="19">
        <f>SUM(D52:D54)</f>
        <v>-120000</v>
      </c>
      <c r="E51" s="19">
        <f>SUM(E52:E54)</f>
        <v>1080000</v>
      </c>
    </row>
    <row r="52" spans="1:5" ht="12.75" hidden="1">
      <c r="A52" s="30" t="s">
        <v>50</v>
      </c>
      <c r="B52" s="12" t="s">
        <v>90</v>
      </c>
      <c r="C52" s="19">
        <f>rashodi!F51</f>
        <v>1100000</v>
      </c>
      <c r="D52" s="19">
        <v>-110000</v>
      </c>
      <c r="E52" s="71">
        <f>SUM(C52+D52)</f>
        <v>990000</v>
      </c>
    </row>
    <row r="53" spans="1:5" ht="12.75" hidden="1">
      <c r="A53" s="30" t="s">
        <v>51</v>
      </c>
      <c r="B53" s="12" t="s">
        <v>91</v>
      </c>
      <c r="C53" s="19">
        <f>rashodi!F52</f>
        <v>50000</v>
      </c>
      <c r="D53" s="19">
        <v>-5000</v>
      </c>
      <c r="E53" s="71">
        <f>SUM(C53+D53)</f>
        <v>45000</v>
      </c>
    </row>
    <row r="54" spans="1:5" ht="12.75" hidden="1">
      <c r="A54" s="30" t="s">
        <v>177</v>
      </c>
      <c r="B54" s="12" t="s">
        <v>178</v>
      </c>
      <c r="C54" s="19">
        <f>rashodi!F53</f>
        <v>50000</v>
      </c>
      <c r="D54" s="19">
        <v>-5000</v>
      </c>
      <c r="E54" s="71">
        <f>SUM(C54+D54)</f>
        <v>45000</v>
      </c>
    </row>
    <row r="55" spans="1:5" ht="12.75">
      <c r="A55" s="30"/>
      <c r="B55" s="12"/>
      <c r="C55" s="19"/>
      <c r="D55" s="19"/>
      <c r="E55" s="19"/>
    </row>
    <row r="56" spans="1:5" s="58" customFormat="1" ht="12.75">
      <c r="A56" s="56" t="s">
        <v>195</v>
      </c>
      <c r="B56" s="56" t="s">
        <v>196</v>
      </c>
      <c r="C56" s="57">
        <f>C60</f>
        <v>1200000</v>
      </c>
      <c r="D56" s="57">
        <f>D60</f>
        <v>-120000</v>
      </c>
      <c r="E56" s="57">
        <f>E60</f>
        <v>1080000</v>
      </c>
    </row>
    <row r="57" spans="1:5" s="58" customFormat="1" ht="12.75" hidden="1">
      <c r="A57" s="56" t="s">
        <v>24</v>
      </c>
      <c r="B57" s="16" t="s">
        <v>11</v>
      </c>
      <c r="C57" s="57">
        <f aca="true" t="shared" si="2" ref="C57:E59">C58</f>
        <v>1200000</v>
      </c>
      <c r="D57" s="57">
        <f t="shared" si="2"/>
        <v>-120000</v>
      </c>
      <c r="E57" s="57">
        <f t="shared" si="2"/>
        <v>1080000</v>
      </c>
    </row>
    <row r="58" spans="1:5" s="58" customFormat="1" ht="12.75" hidden="1">
      <c r="A58" s="56" t="s">
        <v>69</v>
      </c>
      <c r="B58" s="16" t="s">
        <v>70</v>
      </c>
      <c r="C58" s="57">
        <f t="shared" si="2"/>
        <v>1200000</v>
      </c>
      <c r="D58" s="57">
        <f t="shared" si="2"/>
        <v>-120000</v>
      </c>
      <c r="E58" s="57">
        <f t="shared" si="2"/>
        <v>1080000</v>
      </c>
    </row>
    <row r="59" spans="1:5" ht="12.75">
      <c r="A59" s="23">
        <v>421</v>
      </c>
      <c r="B59" s="12" t="s">
        <v>175</v>
      </c>
      <c r="C59" s="19">
        <f t="shared" si="2"/>
        <v>1200000</v>
      </c>
      <c r="D59" s="19">
        <f t="shared" si="2"/>
        <v>-120000</v>
      </c>
      <c r="E59" s="19">
        <f t="shared" si="2"/>
        <v>1080000</v>
      </c>
    </row>
    <row r="60" spans="1:5" ht="12.75" hidden="1">
      <c r="A60" s="30" t="s">
        <v>176</v>
      </c>
      <c r="B60" s="12" t="s">
        <v>167</v>
      </c>
      <c r="C60" s="19">
        <f>rashodi!F49</f>
        <v>1200000</v>
      </c>
      <c r="D60" s="19">
        <v>-120000</v>
      </c>
      <c r="E60" s="71">
        <f>SUM(C60+D60)</f>
        <v>1080000</v>
      </c>
    </row>
    <row r="61" spans="1:5" s="58" customFormat="1" ht="25.5" customHeight="1">
      <c r="A61" s="56" t="s">
        <v>120</v>
      </c>
      <c r="B61" s="56" t="s">
        <v>197</v>
      </c>
      <c r="C61" s="57">
        <f>C63</f>
        <v>103100500</v>
      </c>
      <c r="D61" s="57">
        <f>D63</f>
        <v>-47102380</v>
      </c>
      <c r="E61" s="57">
        <f>C61+D61</f>
        <v>55998120</v>
      </c>
    </row>
    <row r="62" spans="1:5" s="58" customFormat="1" ht="12.75" customHeight="1">
      <c r="A62" s="56"/>
      <c r="B62" s="56"/>
      <c r="C62" s="57"/>
      <c r="D62" s="57"/>
      <c r="E62" s="57"/>
    </row>
    <row r="63" spans="1:5" s="58" customFormat="1" ht="25.5">
      <c r="A63" s="62" t="s">
        <v>198</v>
      </c>
      <c r="B63" s="63" t="s">
        <v>199</v>
      </c>
      <c r="C63" s="57">
        <f>C67+C71</f>
        <v>103100500</v>
      </c>
      <c r="D63" s="57">
        <f>D67+D71</f>
        <v>-47102380</v>
      </c>
      <c r="E63" s="57">
        <f>E67+E71</f>
        <v>55998120</v>
      </c>
    </row>
    <row r="64" spans="1:5" ht="12.75" hidden="1">
      <c r="A64" s="22">
        <v>3</v>
      </c>
      <c r="B64" s="14" t="s">
        <v>9</v>
      </c>
      <c r="C64" s="18">
        <f aca="true" t="shared" si="3" ref="C64:E66">C65</f>
        <v>23500000</v>
      </c>
      <c r="D64" s="18">
        <f t="shared" si="3"/>
        <v>0</v>
      </c>
      <c r="E64" s="18">
        <f t="shared" si="3"/>
        <v>23500000</v>
      </c>
    </row>
    <row r="65" spans="1:8" ht="12.75" hidden="1">
      <c r="A65" s="22">
        <v>34</v>
      </c>
      <c r="B65" s="14" t="s">
        <v>108</v>
      </c>
      <c r="C65" s="18">
        <f t="shared" si="3"/>
        <v>23500000</v>
      </c>
      <c r="D65" s="18">
        <f t="shared" si="3"/>
        <v>0</v>
      </c>
      <c r="E65" s="18">
        <f t="shared" si="3"/>
        <v>23500000</v>
      </c>
      <c r="H65" s="64"/>
    </row>
    <row r="66" spans="1:5" ht="12.75">
      <c r="A66" s="23">
        <v>342</v>
      </c>
      <c r="B66" s="11" t="s">
        <v>169</v>
      </c>
      <c r="C66" s="19">
        <f t="shared" si="3"/>
        <v>23500000</v>
      </c>
      <c r="D66" s="19">
        <f t="shared" si="3"/>
        <v>0</v>
      </c>
      <c r="E66" s="19">
        <f t="shared" si="3"/>
        <v>23500000</v>
      </c>
    </row>
    <row r="67" spans="1:5" ht="25.5" hidden="1">
      <c r="A67" s="28" t="s">
        <v>170</v>
      </c>
      <c r="B67" s="11" t="s">
        <v>171</v>
      </c>
      <c r="C67" s="19">
        <f>rashodi!F39</f>
        <v>23500000</v>
      </c>
      <c r="D67" s="19">
        <v>0</v>
      </c>
      <c r="E67" s="71">
        <f>SUM(C67+D67)</f>
        <v>23500000</v>
      </c>
    </row>
    <row r="68" spans="1:5" ht="12.75" hidden="1">
      <c r="A68" s="23">
        <v>5</v>
      </c>
      <c r="B68" s="20" t="s">
        <v>15</v>
      </c>
      <c r="C68" s="19">
        <f aca="true" t="shared" si="4" ref="C68:E70">C69</f>
        <v>79600500</v>
      </c>
      <c r="D68" s="19">
        <f t="shared" si="4"/>
        <v>-47102380</v>
      </c>
      <c r="E68" s="19">
        <f t="shared" si="4"/>
        <v>32498120</v>
      </c>
    </row>
    <row r="69" spans="1:5" ht="12.75" hidden="1">
      <c r="A69" s="23">
        <v>54</v>
      </c>
      <c r="B69" s="20" t="s">
        <v>186</v>
      </c>
      <c r="C69" s="19">
        <f t="shared" si="4"/>
        <v>79600500</v>
      </c>
      <c r="D69" s="19">
        <f t="shared" si="4"/>
        <v>-47102380</v>
      </c>
      <c r="E69" s="19">
        <f t="shared" si="4"/>
        <v>32498120</v>
      </c>
    </row>
    <row r="70" spans="1:5" ht="12.75" customHeight="1">
      <c r="A70" s="23">
        <v>544</v>
      </c>
      <c r="B70" s="20" t="s">
        <v>188</v>
      </c>
      <c r="C70" s="19">
        <f t="shared" si="4"/>
        <v>79600500</v>
      </c>
      <c r="D70" s="19">
        <f t="shared" si="4"/>
        <v>-47102380</v>
      </c>
      <c r="E70" s="19">
        <f t="shared" si="4"/>
        <v>32498120</v>
      </c>
    </row>
    <row r="71" spans="1:5" ht="25.5" hidden="1">
      <c r="A71" s="26" t="s">
        <v>189</v>
      </c>
      <c r="B71" s="20" t="s">
        <v>190</v>
      </c>
      <c r="C71" s="19">
        <f>'račun financiranja'!F20</f>
        <v>79600500</v>
      </c>
      <c r="D71" s="90">
        <f>-49600500-501880+3000000</f>
        <v>-47102380</v>
      </c>
      <c r="E71" s="19">
        <f>SUM(C71:D71)</f>
        <v>32498120</v>
      </c>
    </row>
    <row r="72" spans="1:5" s="58" customFormat="1" ht="25.5" customHeight="1">
      <c r="A72" s="56" t="s">
        <v>121</v>
      </c>
      <c r="B72" s="56" t="s">
        <v>202</v>
      </c>
      <c r="C72" s="57">
        <f>C74</f>
        <v>32300000</v>
      </c>
      <c r="D72" s="57">
        <f>D74</f>
        <v>-10000000</v>
      </c>
      <c r="E72" s="57">
        <f>C72+D72</f>
        <v>22300000</v>
      </c>
    </row>
    <row r="73" spans="1:5" s="58" customFormat="1" ht="12.75" customHeight="1">
      <c r="A73" s="56"/>
      <c r="B73" s="56"/>
      <c r="C73" s="57"/>
      <c r="D73" s="57"/>
      <c r="E73" s="57"/>
    </row>
    <row r="74" spans="1:5" s="58" customFormat="1" ht="25.5">
      <c r="A74" s="62" t="s">
        <v>200</v>
      </c>
      <c r="B74" s="63" t="s">
        <v>201</v>
      </c>
      <c r="C74" s="57">
        <f>C78+C82</f>
        <v>32300000</v>
      </c>
      <c r="D74" s="57">
        <f>D78+D82</f>
        <v>-10000000</v>
      </c>
      <c r="E74" s="57">
        <f>E78+E82</f>
        <v>22300000</v>
      </c>
    </row>
    <row r="75" spans="1:5" ht="12.75" hidden="1">
      <c r="A75" s="22">
        <v>3</v>
      </c>
      <c r="B75" s="14" t="s">
        <v>9</v>
      </c>
      <c r="C75" s="18">
        <f aca="true" t="shared" si="5" ref="C75:E77">C76</f>
        <v>6500000</v>
      </c>
      <c r="D75" s="18">
        <f t="shared" si="5"/>
        <v>0</v>
      </c>
      <c r="E75" s="18">
        <f t="shared" si="5"/>
        <v>6500000</v>
      </c>
    </row>
    <row r="76" spans="1:8" ht="12.75" hidden="1">
      <c r="A76" s="22">
        <v>34</v>
      </c>
      <c r="B76" s="14" t="s">
        <v>108</v>
      </c>
      <c r="C76" s="18">
        <f t="shared" si="5"/>
        <v>6500000</v>
      </c>
      <c r="D76" s="18">
        <f t="shared" si="5"/>
        <v>0</v>
      </c>
      <c r="E76" s="18">
        <f t="shared" si="5"/>
        <v>6500000</v>
      </c>
      <c r="H76" s="64"/>
    </row>
    <row r="77" spans="1:5" ht="12.75">
      <c r="A77" s="23">
        <v>342</v>
      </c>
      <c r="B77" s="11" t="s">
        <v>169</v>
      </c>
      <c r="C77" s="19">
        <f t="shared" si="5"/>
        <v>6500000</v>
      </c>
      <c r="D77" s="19">
        <f t="shared" si="5"/>
        <v>0</v>
      </c>
      <c r="E77" s="19">
        <f t="shared" si="5"/>
        <v>6500000</v>
      </c>
    </row>
    <row r="78" spans="1:5" ht="25.5" hidden="1">
      <c r="A78" s="28" t="s">
        <v>170</v>
      </c>
      <c r="B78" s="11" t="s">
        <v>171</v>
      </c>
      <c r="C78" s="19">
        <f>rashodi!F40</f>
        <v>6500000</v>
      </c>
      <c r="D78" s="19">
        <v>0</v>
      </c>
      <c r="E78" s="19">
        <f>SUM(C78:D78)</f>
        <v>6500000</v>
      </c>
    </row>
    <row r="79" spans="1:5" ht="12.75" hidden="1">
      <c r="A79" s="23">
        <v>5</v>
      </c>
      <c r="B79" s="20" t="s">
        <v>15</v>
      </c>
      <c r="C79" s="19">
        <f aca="true" t="shared" si="6" ref="C79:E81">C80</f>
        <v>25800000</v>
      </c>
      <c r="D79" s="19">
        <f t="shared" si="6"/>
        <v>-10000000</v>
      </c>
      <c r="E79" s="19">
        <f t="shared" si="6"/>
        <v>15800000</v>
      </c>
    </row>
    <row r="80" spans="1:5" ht="12.75" hidden="1">
      <c r="A80" s="23">
        <v>54</v>
      </c>
      <c r="B80" s="20" t="s">
        <v>186</v>
      </c>
      <c r="C80" s="19">
        <f t="shared" si="6"/>
        <v>25800000</v>
      </c>
      <c r="D80" s="19">
        <f t="shared" si="6"/>
        <v>-10000000</v>
      </c>
      <c r="E80" s="19">
        <f t="shared" si="6"/>
        <v>15800000</v>
      </c>
    </row>
    <row r="81" spans="1:5" ht="12.75" customHeight="1">
      <c r="A81" s="23">
        <v>544</v>
      </c>
      <c r="B81" s="20" t="s">
        <v>188</v>
      </c>
      <c r="C81" s="19">
        <f t="shared" si="6"/>
        <v>25800000</v>
      </c>
      <c r="D81" s="19">
        <f t="shared" si="6"/>
        <v>-10000000</v>
      </c>
      <c r="E81" s="19">
        <f t="shared" si="6"/>
        <v>15800000</v>
      </c>
    </row>
    <row r="82" spans="1:5" ht="25.5" hidden="1">
      <c r="A82" s="25" t="s">
        <v>191</v>
      </c>
      <c r="B82" s="20" t="s">
        <v>192</v>
      </c>
      <c r="C82" s="19">
        <f>'račun financiranja'!F21</f>
        <v>25800000</v>
      </c>
      <c r="D82" s="90">
        <v>-10000000</v>
      </c>
      <c r="E82" s="19">
        <f>SUM(C82:D82)</f>
        <v>15800000</v>
      </c>
    </row>
    <row r="83" spans="1:5" s="58" customFormat="1" ht="25.5" customHeight="1">
      <c r="A83" s="56" t="s">
        <v>122</v>
      </c>
      <c r="B83" s="56" t="s">
        <v>203</v>
      </c>
      <c r="C83" s="57">
        <f>C85</f>
        <v>20000000</v>
      </c>
      <c r="D83" s="57">
        <f>D85</f>
        <v>87000000</v>
      </c>
      <c r="E83" s="57">
        <f>E85</f>
        <v>107000000</v>
      </c>
    </row>
    <row r="84" spans="1:5" s="58" customFormat="1" ht="12.75" customHeight="1">
      <c r="A84" s="56"/>
      <c r="B84" s="56"/>
      <c r="C84" s="57"/>
      <c r="D84" s="57"/>
      <c r="E84" s="18"/>
    </row>
    <row r="85" spans="1:5" s="58" customFormat="1" ht="12.75">
      <c r="A85" s="62" t="s">
        <v>117</v>
      </c>
      <c r="B85" s="63" t="s">
        <v>203</v>
      </c>
      <c r="C85" s="57">
        <f>C89</f>
        <v>20000000</v>
      </c>
      <c r="D85" s="57">
        <f>D89</f>
        <v>87000000</v>
      </c>
      <c r="E85" s="57">
        <f>E89</f>
        <v>107000000</v>
      </c>
    </row>
    <row r="86" spans="1:5" ht="12.75" hidden="1">
      <c r="A86" s="22">
        <v>5</v>
      </c>
      <c r="B86" s="21" t="s">
        <v>15</v>
      </c>
      <c r="C86" s="18">
        <f aca="true" t="shared" si="7" ref="C86:E88">C87</f>
        <v>20000000</v>
      </c>
      <c r="D86" s="18">
        <f t="shared" si="7"/>
        <v>87000000</v>
      </c>
      <c r="E86" s="18">
        <f t="shared" si="7"/>
        <v>107000000</v>
      </c>
    </row>
    <row r="87" spans="1:5" ht="12.75" hidden="1">
      <c r="A87" s="22">
        <v>51</v>
      </c>
      <c r="B87" s="21" t="s">
        <v>134</v>
      </c>
      <c r="C87" s="18">
        <f t="shared" si="7"/>
        <v>20000000</v>
      </c>
      <c r="D87" s="18">
        <f t="shared" si="7"/>
        <v>87000000</v>
      </c>
      <c r="E87" s="18">
        <f t="shared" si="7"/>
        <v>107000000</v>
      </c>
    </row>
    <row r="88" spans="1:5" ht="25.5">
      <c r="A88" s="23">
        <v>516</v>
      </c>
      <c r="B88" s="20" t="s">
        <v>135</v>
      </c>
      <c r="C88" s="19">
        <f t="shared" si="7"/>
        <v>20000000</v>
      </c>
      <c r="D88" s="19">
        <f t="shared" si="7"/>
        <v>87000000</v>
      </c>
      <c r="E88" s="19">
        <f t="shared" si="7"/>
        <v>107000000</v>
      </c>
    </row>
    <row r="89" spans="1:5" ht="25.5" hidden="1">
      <c r="A89" s="28">
        <v>5161</v>
      </c>
      <c r="B89" s="20" t="s">
        <v>137</v>
      </c>
      <c r="C89" s="19">
        <f>'račun financiranja'!F14</f>
        <v>20000000</v>
      </c>
      <c r="D89" s="90">
        <f>80000000+7000000</f>
        <v>87000000</v>
      </c>
      <c r="E89" s="19">
        <f>SUM(C89:D89)</f>
        <v>107000000</v>
      </c>
    </row>
    <row r="90" spans="1:5" ht="12.75">
      <c r="A90" s="28"/>
      <c r="B90" s="20"/>
      <c r="C90" s="19"/>
      <c r="D90" s="90"/>
      <c r="E90" s="19"/>
    </row>
    <row r="91" spans="1:5" s="58" customFormat="1" ht="12.75">
      <c r="A91" s="24">
        <v>104</v>
      </c>
      <c r="B91" s="21" t="s">
        <v>219</v>
      </c>
      <c r="C91" s="18">
        <f>'račun financiranja'!F15</f>
        <v>0</v>
      </c>
      <c r="D91" s="18">
        <f>D93</f>
        <v>105000000</v>
      </c>
      <c r="E91" s="18">
        <f>E93</f>
        <v>105000000</v>
      </c>
    </row>
    <row r="92" spans="1:5" s="58" customFormat="1" ht="12.75">
      <c r="A92" s="24"/>
      <c r="B92" s="21"/>
      <c r="C92" s="18"/>
      <c r="D92" s="18"/>
      <c r="E92" s="18"/>
    </row>
    <row r="93" spans="1:5" s="58" customFormat="1" ht="12.75">
      <c r="A93" s="62" t="s">
        <v>224</v>
      </c>
      <c r="B93" s="21" t="s">
        <v>226</v>
      </c>
      <c r="C93" s="18">
        <f aca="true" t="shared" si="8" ref="C93:E96">C94</f>
        <v>0</v>
      </c>
      <c r="D93" s="18">
        <f t="shared" si="8"/>
        <v>105000000</v>
      </c>
      <c r="E93" s="18">
        <f t="shared" si="8"/>
        <v>105000000</v>
      </c>
    </row>
    <row r="94" spans="1:5" s="58" customFormat="1" ht="12.75" hidden="1">
      <c r="A94" s="22">
        <v>5</v>
      </c>
      <c r="B94" s="21" t="s">
        <v>15</v>
      </c>
      <c r="C94" s="18">
        <f t="shared" si="8"/>
        <v>0</v>
      </c>
      <c r="D94" s="18">
        <f t="shared" si="8"/>
        <v>105000000</v>
      </c>
      <c r="E94" s="18">
        <f t="shared" si="8"/>
        <v>105000000</v>
      </c>
    </row>
    <row r="95" spans="1:5" s="58" customFormat="1" ht="12.75" hidden="1">
      <c r="A95" s="22">
        <v>53</v>
      </c>
      <c r="B95" s="21" t="s">
        <v>216</v>
      </c>
      <c r="C95" s="18">
        <f t="shared" si="8"/>
        <v>0</v>
      </c>
      <c r="D95" s="18">
        <f t="shared" si="8"/>
        <v>105000000</v>
      </c>
      <c r="E95" s="18">
        <f t="shared" si="8"/>
        <v>105000000</v>
      </c>
    </row>
    <row r="96" spans="1:5" ht="12.75">
      <c r="A96" s="23">
        <v>534</v>
      </c>
      <c r="B96" s="111" t="s">
        <v>218</v>
      </c>
      <c r="C96" s="19">
        <f t="shared" si="8"/>
        <v>0</v>
      </c>
      <c r="D96" s="19">
        <f t="shared" si="8"/>
        <v>105000000</v>
      </c>
      <c r="E96" s="19">
        <f t="shared" si="8"/>
        <v>105000000</v>
      </c>
    </row>
    <row r="97" spans="1:5" ht="25.5" customHeight="1" hidden="1">
      <c r="A97" s="112" t="s">
        <v>220</v>
      </c>
      <c r="B97" s="111" t="s">
        <v>184</v>
      </c>
      <c r="C97" s="19">
        <f>'račun financiranja'!F16</f>
        <v>0</v>
      </c>
      <c r="D97" s="19">
        <v>105000000</v>
      </c>
      <c r="E97" s="19">
        <f>SUM(C97:D97)</f>
        <v>105000000</v>
      </c>
    </row>
  </sheetData>
  <mergeCells count="1">
    <mergeCell ref="A1:E1"/>
  </mergeCells>
  <printOptions horizontalCentered="1"/>
  <pageMargins left="0.1968503937007874" right="0.1968503937007874" top="0.4330708661417323" bottom="0.5905511811023623" header="0.5118110236220472" footer="0.1968503937007874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MinFin</cp:lastModifiedBy>
  <cp:lastPrinted>2010-08-27T12:04:41Z</cp:lastPrinted>
  <dcterms:created xsi:type="dcterms:W3CDTF">2001-12-09T09:25:31Z</dcterms:created>
  <dcterms:modified xsi:type="dcterms:W3CDTF">2010-08-27T12:46:35Z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