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25" firstSheet="1" activeTab="2"/>
  </bookViews>
  <sheets>
    <sheet name="BExRepositorySheet" sheetId="1" state="veryHidden" r:id="rId1"/>
    <sheet name="Prihodi10-11" sheetId="2" r:id="rId2"/>
    <sheet name="Rashodi10-11" sheetId="3" r:id="rId3"/>
  </sheets>
  <externalReferences>
    <externalReference r:id="rId6"/>
  </externalReferences>
  <definedNames>
    <definedName name="DAT1">'[1]Sheet1'!#REF!</definedName>
    <definedName name="DAT10">'[1]Sheet1'!#REF!</definedName>
    <definedName name="DAT11">'[1]Sheet1'!#REF!</definedName>
    <definedName name="DAT12">'[1]Sheet1'!#REF!</definedName>
    <definedName name="DAT14">'[1]Sheet1'!#REF!</definedName>
    <definedName name="DAT15">'[1]Sheet1'!#REF!</definedName>
    <definedName name="DAT16">'[1]Sheet1'!#REF!</definedName>
    <definedName name="DAT17">'[1]Sheet1'!#REF!</definedName>
    <definedName name="DAT18">'[1]Sheet1'!#REF!</definedName>
    <definedName name="DAT19">'[1]Sheet1'!#REF!</definedName>
    <definedName name="DAT2">'[1]Sheet1'!#REF!</definedName>
    <definedName name="DAT20">'[1]Sheet1'!#REF!</definedName>
    <definedName name="DAT21">'[1]Sheet1'!#REF!</definedName>
    <definedName name="DAT22">'[1]Sheet1'!#REF!</definedName>
    <definedName name="DAT23">'[1]Sheet1'!#REF!</definedName>
    <definedName name="DAT24">'[1]Sheet1'!#REF!</definedName>
    <definedName name="DAT25">'[1]Sheet1'!#REF!</definedName>
    <definedName name="DAT26">'[1]Sheet1'!#REF!</definedName>
    <definedName name="DAT27">'[1]Sheet1'!#REF!</definedName>
    <definedName name="DAT28">'[1]Sheet1'!#REF!</definedName>
    <definedName name="DAT29">'[1]Sheet1'!#REF!</definedName>
    <definedName name="DAT30">'[1]Sheet1'!#REF!</definedName>
    <definedName name="DAT31">'[1]Sheet1'!#REF!</definedName>
    <definedName name="DAT32">'[1]Sheet1'!#REF!</definedName>
    <definedName name="DAT33">'[1]Sheet1'!#REF!</definedName>
    <definedName name="DAT34">'[1]Sheet1'!#REF!</definedName>
    <definedName name="DAT35">'[1]Sheet1'!#REF!</definedName>
    <definedName name="DAT36">'[1]Sheet1'!#REF!</definedName>
    <definedName name="DAT37">'[1]Sheet1'!#REF!</definedName>
    <definedName name="DAT38">'[1]Sheet1'!#REF!</definedName>
    <definedName name="DAT39">'[1]Sheet1'!#REF!</definedName>
    <definedName name="DAT40">'[1]Sheet1'!#REF!</definedName>
    <definedName name="DAT41">'[1]Sheet1'!#REF!</definedName>
    <definedName name="DAT42">'[1]Sheet1'!#REF!</definedName>
    <definedName name="DAT5">'[1]Sheet1'!#REF!</definedName>
    <definedName name="DAT56">'[1]Sheet1'!#REF!</definedName>
    <definedName name="DAT57">'[1]Sheet1'!#REF!</definedName>
    <definedName name="DAT58">'[1]Sheet1'!#REF!</definedName>
    <definedName name="DAT59">'[1]Sheet1'!#REF!</definedName>
    <definedName name="DAT6">'[1]Sheet1'!#REF!</definedName>
    <definedName name="DAT60">'[1]Sheet1'!#REF!</definedName>
    <definedName name="DAT61">'[1]Sheet1'!#REF!</definedName>
    <definedName name="DAT62">'[1]Sheet1'!#REF!</definedName>
    <definedName name="DAT63">'[1]Sheet1'!#REF!</definedName>
    <definedName name="DAT64">'[1]Sheet1'!#REF!</definedName>
    <definedName name="DAT65">'[1]Sheet1'!#REF!</definedName>
    <definedName name="DAT66">'[1]Sheet1'!#REF!</definedName>
    <definedName name="DAT67">'[1]Sheet1'!#REF!</definedName>
    <definedName name="DAT68">'[1]Sheet1'!#REF!</definedName>
    <definedName name="DAT69">'[1]Sheet1'!#REF!</definedName>
    <definedName name="DAT70">'[1]Sheet1'!#REF!</definedName>
    <definedName name="DAT71">'[1]Sheet1'!#REF!</definedName>
    <definedName name="DAT72">'[1]Sheet1'!#REF!</definedName>
    <definedName name="_xlnm.Print_Titles" localSheetId="1">'Prihodi10-11'!$2:$2</definedName>
    <definedName name="_xlnm.Print_Titles" localSheetId="2">'Rashodi10-11'!$2:$2</definedName>
    <definedName name="_xlnm.Print_Area" localSheetId="1">'Prihodi10-11'!$A$1:$F$164</definedName>
    <definedName name="_xlnm.Print_Area" localSheetId="2">'Rashodi10-11'!$A$1:$F$192</definedName>
    <definedName name="SAPBEXhrIndnt" hidden="1">1</definedName>
    <definedName name="SAPBEXrevision" hidden="1">1</definedName>
    <definedName name="SAPBEXsysID" hidden="1">"PBW"</definedName>
    <definedName name="SAPBEXwbID" hidden="1">"BQD8MHHT7GZ0FFGA126JKG493"</definedName>
  </definedNames>
  <calcPr fullCalcOnLoad="1"/>
</workbook>
</file>

<file path=xl/sharedStrings.xml><?xml version="1.0" encoding="utf-8"?>
<sst xmlns="http://schemas.openxmlformats.org/spreadsheetml/2006/main" count="541" uniqueCount="467">
  <si>
    <t>PRIMICI OD FINANCIJSKE IMOVINE  I ZADUŽIVANJA</t>
  </si>
  <si>
    <t>Primljene otplate (povrati) glavnice danih zajmova</t>
  </si>
  <si>
    <t>Povrat zajmova danih drugim razinama vlasti</t>
  </si>
  <si>
    <t>Trezorski zapisi (neto)</t>
  </si>
  <si>
    <t>Trezorski zapisi - tuzemni</t>
  </si>
  <si>
    <t>Obveznice</t>
  </si>
  <si>
    <t>Primici od prodaje dionica i udjela u glavnici</t>
  </si>
  <si>
    <t>Primici od prodaje dionica i udjela u glavnici trgovačkih društava u javnom sektoru</t>
  </si>
  <si>
    <t>Dionice i udjeli u glavnici trgovačkih društava u javnom sektoru</t>
  </si>
  <si>
    <t xml:space="preserve">Primici od zaduživanja </t>
  </si>
  <si>
    <t>Primljeni zajmovi od banaka i ostalih financijskih institucija u javnom sektoru (neto)</t>
  </si>
  <si>
    <t>Primljeni zajmovi od banaka i ostalih financijskih institucija izvan javnog sektora</t>
  </si>
  <si>
    <t>Primljeni zajmovi od tuzemnih banaka i ostalih financijskih institucija izvan javnog sektora (neto)</t>
  </si>
  <si>
    <t>IZDACI ZA FINANCIJSKU IMOVINU I OTPLATE ZAJMOVA</t>
  </si>
  <si>
    <t>Izdaci za dane zajmove</t>
  </si>
  <si>
    <t>Dani zajmovi drugim razinama vlasti</t>
  </si>
  <si>
    <t>Izdaci za dane zajmove neprofitnim organizacijama, građanima i kućanstvima</t>
  </si>
  <si>
    <t>Dani zajmovi neprofitnim organizacijama, građanima i kućanstvima u tuzemstvu</t>
  </si>
  <si>
    <t>Izdaci za dane zajmove trgovačkim društvima u javnom sektoru</t>
  </si>
  <si>
    <t>Dani zajmovi trgovačkim društvima u javnom sektoru</t>
  </si>
  <si>
    <t>Izdaci za dionice i udjele u glavnici</t>
  </si>
  <si>
    <t>Dionice i udjeli u glavnici trgovačkih društava izvan javnog sektora</t>
  </si>
  <si>
    <t>Dionice i udjeli u glavnici tuzemnih trgovačkih društava izvan javnog sektora</t>
  </si>
  <si>
    <t>Otplata glavnice primljenih zajmova od međunarodnih organizacija</t>
  </si>
  <si>
    <t>Izdaci za otplatu glavnice za izdane vrijednosne papire</t>
  </si>
  <si>
    <t>Izdaci za otplatu glavnice za izdane obveznice</t>
  </si>
  <si>
    <t>Izdaci za otplatu glavnice za izdane obveznice u zemlji</t>
  </si>
  <si>
    <t>Izdaci za otplatu glavnice za izdane obveznice u inozemstvu</t>
  </si>
  <si>
    <t>PRIHODI POSLOVANJA</t>
  </si>
  <si>
    <t>PRIHODI OD PRODAJE NEFINANCIJSKE IMOVINE</t>
  </si>
  <si>
    <t>RASHODI POSLOVANJA</t>
  </si>
  <si>
    <t>RASHODI ZA NABAVU NEFINANCIJSKE IMOVINE</t>
  </si>
  <si>
    <t>NAZIV</t>
  </si>
  <si>
    <t/>
  </si>
  <si>
    <t>Prihodi od poreza</t>
  </si>
  <si>
    <t>Porez i prirez na dohodak</t>
  </si>
  <si>
    <t>Porez i prirez na dohodak od nesamostalnog rada</t>
  </si>
  <si>
    <t>Porez i prirez na dohodak od samostalnih djelatnosti</t>
  </si>
  <si>
    <t>Porez i prirez na dohodak od imovine i imovinskih prava</t>
  </si>
  <si>
    <t>Porez i prirez na dohodak od kapitala</t>
  </si>
  <si>
    <t>Porez i prirez na dohodak po godišnjoj prijavi</t>
  </si>
  <si>
    <t>Porez i prirez na dohodak utvrđen u postupku nadzora za prethodne godine</t>
  </si>
  <si>
    <t>Porez na dobit</t>
  </si>
  <si>
    <t>Porez na dobit od poduzetnika</t>
  </si>
  <si>
    <t>Porez na dobit po odbitku na naknade za korištenje prava i za usluge</t>
  </si>
  <si>
    <t>Porez na dobit po odbitku na kamate, dividende i udjele u dobiti</t>
  </si>
  <si>
    <t>Porezi na imovinu</t>
  </si>
  <si>
    <t>Povremeni porezi na imovinu</t>
  </si>
  <si>
    <t>Porezi na robu i usluge</t>
  </si>
  <si>
    <t>Porez na dodanu vrijednost</t>
  </si>
  <si>
    <t>Porez na promet</t>
  </si>
  <si>
    <t>Poseban porez na osobne automobile, ostala motorna vozila, plovila i zrakoplove</t>
  </si>
  <si>
    <t>Poseban porez na bezalkoholna pića</t>
  </si>
  <si>
    <t>Poseban porez na kavu</t>
  </si>
  <si>
    <t>Poseban porez na luksuzne proizvode</t>
  </si>
  <si>
    <t>Ostali porezi na robu i usluge</t>
  </si>
  <si>
    <t>Porezi na međunarodnu trgovinu i transakcije</t>
  </si>
  <si>
    <t>Carine i carinske pristojbe</t>
  </si>
  <si>
    <t>Carine na uvoz robe i usluga</t>
  </si>
  <si>
    <t>Carinske pristojbe</t>
  </si>
  <si>
    <t>Ostali prihodi od poreza koje plaćaju fizičke osobe</t>
  </si>
  <si>
    <t>Doprinosi (socijalni)</t>
  </si>
  <si>
    <t>Doprinosi za zdravstveno osiguranje</t>
  </si>
  <si>
    <t>Doprinosi za mirovinsko osiguranje</t>
  </si>
  <si>
    <t>Doprinosi za zapošljavanje</t>
  </si>
  <si>
    <t>Doprinosi za zapošljavanje koje plaća poslodavac</t>
  </si>
  <si>
    <t>Pomoći od inozemnih vlada</t>
  </si>
  <si>
    <t>Tekuće pomoći od inozemnih vlada</t>
  </si>
  <si>
    <t>Kapitalne pomoći od inozemnih vlada</t>
  </si>
  <si>
    <t>Tekuće pomoći od međunarodnih organizacija</t>
  </si>
  <si>
    <t>Kapitalne pomoći od međunarodnih organizacija</t>
  </si>
  <si>
    <t xml:space="preserve">Pomoći iz proračuna </t>
  </si>
  <si>
    <t xml:space="preserve">Tekuće pomoći iz proračuna </t>
  </si>
  <si>
    <t xml:space="preserve">Kapitalne pomoći iz proračuna </t>
  </si>
  <si>
    <t>Prihodi od imovine</t>
  </si>
  <si>
    <t>Prihodi od financijske imovine</t>
  </si>
  <si>
    <t>Prihodi od kamata na dane zajmove</t>
  </si>
  <si>
    <t>Prihodi od kamata po vrijednosnim papirima</t>
  </si>
  <si>
    <t>Kamate na oročena sredstva i depozite po viđenju</t>
  </si>
  <si>
    <t>Prihodi od zateznih kamata</t>
  </si>
  <si>
    <t>Prihodi od dividendi</t>
  </si>
  <si>
    <t>Ostali prihodi od financijske imovine</t>
  </si>
  <si>
    <t>Prihodi od nefinancijske imovine</t>
  </si>
  <si>
    <t>Naknade za koncesije</t>
  </si>
  <si>
    <t>Prihodi od zakupa i iznajmljivanja imovine</t>
  </si>
  <si>
    <t>Ostali prihodi od nefinancijske imovine</t>
  </si>
  <si>
    <t>Državne upravne i sudske pristojbe</t>
  </si>
  <si>
    <t>Prihodi po posebnim propisima</t>
  </si>
  <si>
    <t>Prihodi državne uprave</t>
  </si>
  <si>
    <t>Ostali nespomenuti prihodi</t>
  </si>
  <si>
    <t>Ostali prihodi</t>
  </si>
  <si>
    <t>Kazne za devizne prekršaje</t>
  </si>
  <si>
    <t>Ostale kazne</t>
  </si>
  <si>
    <t>Tekuće donacije</t>
  </si>
  <si>
    <t>Kapitalne donacije</t>
  </si>
  <si>
    <t>Prihodi od prodaje materijalne imovine - prirodnih bogatstava</t>
  </si>
  <si>
    <t>Zemljište</t>
  </si>
  <si>
    <t>Prihodi od prodaje građevinskih objekata</t>
  </si>
  <si>
    <t>Stambeni objekti</t>
  </si>
  <si>
    <t>Poslovni objekti</t>
  </si>
  <si>
    <t>Ostali građevinski objekti</t>
  </si>
  <si>
    <t>Prihodi od prodaje postrojenja i opreme</t>
  </si>
  <si>
    <t>Uredska oprema i namještaj</t>
  </si>
  <si>
    <t>Komunikacijska oprema</t>
  </si>
  <si>
    <t>Oprema za održavanje i zaštitu</t>
  </si>
  <si>
    <t>Instrumenti, uređaji i strojevi</t>
  </si>
  <si>
    <t>Uređaji, strojevi i oprema za ostale namjene</t>
  </si>
  <si>
    <t>Prihodi od prodaje prijevoznih sredstava</t>
  </si>
  <si>
    <t>Prijevozna sredstva u cestovnom prometu</t>
  </si>
  <si>
    <t>Prijevozna sredstva u pomorskom i riječnom prometu</t>
  </si>
  <si>
    <t>Prihodi od prodaje proizvedene kratkotrajne imovine</t>
  </si>
  <si>
    <t>Prihodi od prodaje zaliha</t>
  </si>
  <si>
    <t>Strateške zalihe</t>
  </si>
  <si>
    <t>3</t>
  </si>
  <si>
    <t>31</t>
  </si>
  <si>
    <t>Rashodi za zaposlene</t>
  </si>
  <si>
    <t>311</t>
  </si>
  <si>
    <t>Plaće</t>
  </si>
  <si>
    <t>3111</t>
  </si>
  <si>
    <t>Plaće za redovan rad</t>
  </si>
  <si>
    <t>3112</t>
  </si>
  <si>
    <t>Plaće u naravi</t>
  </si>
  <si>
    <t>3113</t>
  </si>
  <si>
    <t>Plaće za prekovremeni rad</t>
  </si>
  <si>
    <t>3114</t>
  </si>
  <si>
    <t>Plaće za posebne uvjete rada</t>
  </si>
  <si>
    <t>Ostali rashodi za zaposlene</t>
  </si>
  <si>
    <t>3121</t>
  </si>
  <si>
    <t>Doprinosi na plaće</t>
  </si>
  <si>
    <t>3131</t>
  </si>
  <si>
    <t>3132</t>
  </si>
  <si>
    <t>3133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</si>
  <si>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</si>
  <si>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</si>
  <si>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</si>
  <si>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</si>
  <si>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</si>
  <si>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</si>
  <si>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</si>
  <si>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</si>
  <si>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</si>
  <si>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</si>
  <si>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</si>
  <si>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</si>
  <si>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</si>
  <si>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</si>
  <si>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</si>
  <si>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</si>
  <si>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</si>
  <si>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</si>
  <si>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održ.</t>
  </si>
  <si>
    <t>3225</t>
  </si>
  <si>
    <t>Sitni inventar i auto gume</t>
  </si>
  <si>
    <t>3226</t>
  </si>
  <si>
    <t>Vojna oprema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</si>
  <si>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</si>
  <si>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</si>
  <si>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</si>
  <si>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</si>
  <si>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</si>
  <si>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</si>
  <si>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</si>
  <si>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</si>
  <si>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</si>
  <si>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</si>
  <si>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</si>
  <si>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</si>
  <si>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</si>
  <si>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</si>
  <si>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</si>
  <si>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</si>
  <si>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</si>
  <si>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</si>
  <si>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</si>
  <si>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Ostali nespomenuti rashodi poslovanja</t>
  </si>
  <si>
    <t>3291</t>
  </si>
  <si>
    <t>3292</t>
  </si>
  <si>
    <t>Premije osiguranja</t>
  </si>
  <si>
    <t>3293</t>
  </si>
  <si>
    <t>Reprezentacija</t>
  </si>
  <si>
    <t>3294</t>
  </si>
  <si>
    <t>Članarine</t>
  </si>
  <si>
    <t>3299</t>
  </si>
  <si>
    <t>34</t>
  </si>
  <si>
    <t>Financijski rashodi</t>
  </si>
  <si>
    <t>341</t>
  </si>
  <si>
    <t>Kamate za izdane vrijednosne papire</t>
  </si>
  <si>
    <t>3411</t>
  </si>
  <si>
    <t>Kamate za izdane trezorske zapise</t>
  </si>
  <si>
    <t>3413</t>
  </si>
  <si>
    <t>Kamate za izdane obveznice</t>
  </si>
  <si>
    <t>3421</t>
  </si>
  <si>
    <t>3422</t>
  </si>
  <si>
    <t>3423</t>
  </si>
  <si>
    <t>Ostali financijski rashodi</t>
  </si>
  <si>
    <t>3431</t>
  </si>
  <si>
    <t>Bankarske usluge i usluge platnog prometa</t>
  </si>
  <si>
    <t>3433</t>
  </si>
  <si>
    <t>Zatezne kamate</t>
  </si>
  <si>
    <t>3434</t>
  </si>
  <si>
    <t>Ostali nespomenuti financijski rashodi</t>
  </si>
  <si>
    <t>35</t>
  </si>
  <si>
    <t>Subvencije</t>
  </si>
  <si>
    <t>351</t>
  </si>
  <si>
    <t>3512</t>
  </si>
  <si>
    <t>352</t>
  </si>
  <si>
    <t>3521</t>
  </si>
  <si>
    <t>3522</t>
  </si>
  <si>
    <t>3523</t>
  </si>
  <si>
    <t>36</t>
  </si>
  <si>
    <t>361</t>
  </si>
  <si>
    <t>Pomoći inozemnim vladama</t>
  </si>
  <si>
    <t>3611</t>
  </si>
  <si>
    <t>3612</t>
  </si>
  <si>
    <t>Kapitalne pomoći inozemnim vladama</t>
  </si>
  <si>
    <t>3621</t>
  </si>
  <si>
    <t>3631</t>
  </si>
  <si>
    <t>3632</t>
  </si>
  <si>
    <t>37</t>
  </si>
  <si>
    <t>Naknade građ.i kuć.na tem.osig.i dr. nak</t>
  </si>
  <si>
    <t>371</t>
  </si>
  <si>
    <t>Naknade građ.i kuć.na temelju osiguranja</t>
  </si>
  <si>
    <t>3711</t>
  </si>
  <si>
    <t>Naknade građanima i kućanstvima u novcu</t>
  </si>
  <si>
    <t>3712</t>
  </si>
  <si>
    <t>Naknade građanima i kućanstvima u naravi</t>
  </si>
  <si>
    <t>Ostale naknade građ.i kućan.iz proračuna</t>
  </si>
  <si>
    <t>3721</t>
  </si>
  <si>
    <t>3722</t>
  </si>
  <si>
    <t>38</t>
  </si>
  <si>
    <t>Ostali rashodi</t>
  </si>
  <si>
    <t>381</t>
  </si>
  <si>
    <t>3811</t>
  </si>
  <si>
    <t>Tekuće donacije u novcu</t>
  </si>
  <si>
    <t>3821</t>
  </si>
  <si>
    <t>3822</t>
  </si>
  <si>
    <t>Kapital.donacije građanima i kućanstvima</t>
  </si>
  <si>
    <t>Kazne, penali i naknade štete</t>
  </si>
  <si>
    <t>3831</t>
  </si>
  <si>
    <t>Naknade šteta pravnim i fizičkim osobama</t>
  </si>
  <si>
    <t>3834</t>
  </si>
  <si>
    <t>Ugovorene kazne i ostale naknade šteta</t>
  </si>
  <si>
    <t>Kapitalne pomoći</t>
  </si>
  <si>
    <t>3861</t>
  </si>
  <si>
    <t>3862</t>
  </si>
  <si>
    <t>3863</t>
  </si>
  <si>
    <t>4</t>
  </si>
  <si>
    <t>41</t>
  </si>
  <si>
    <t>Rashodi za nabavu neproizvedene dugotrajne imovine</t>
  </si>
  <si>
    <t>411</t>
  </si>
  <si>
    <t>Materijalna imovina - prirodna bogatstva</t>
  </si>
  <si>
    <t>4111</t>
  </si>
  <si>
    <t>412</t>
  </si>
  <si>
    <t>Nematerijalna imovina</t>
  </si>
  <si>
    <t>4123</t>
  </si>
  <si>
    <t>Licence</t>
  </si>
  <si>
    <t>4124</t>
  </si>
  <si>
    <t>Ostala prava</t>
  </si>
  <si>
    <t>4126</t>
  </si>
  <si>
    <t>Ostala nematerijalna imovina</t>
  </si>
  <si>
    <t>42</t>
  </si>
  <si>
    <t>421</t>
  </si>
  <si>
    <t>Građevinski objekti</t>
  </si>
  <si>
    <t>4211</t>
  </si>
  <si>
    <t>4212</t>
  </si>
  <si>
    <t>4214</t>
  </si>
  <si>
    <t>422</t>
  </si>
  <si>
    <t>Postrojenja i oprema</t>
  </si>
  <si>
    <t>4221</t>
  </si>
  <si>
    <t>4222</t>
  </si>
  <si>
    <t>4223</t>
  </si>
  <si>
    <t>4224</t>
  </si>
  <si>
    <t>Medicinska i laboratorijska oprema</t>
  </si>
  <si>
    <t>4225</t>
  </si>
  <si>
    <t>4227</t>
  </si>
  <si>
    <t>423</t>
  </si>
  <si>
    <t>Prijevozna sredstva</t>
  </si>
  <si>
    <t>4231</t>
  </si>
  <si>
    <t>4233</t>
  </si>
  <si>
    <t>4234</t>
  </si>
  <si>
    <t>Prijevozna sredstva u zračnom prometu</t>
  </si>
  <si>
    <t>424</t>
  </si>
  <si>
    <t>Knjige,umj.djela i ost.izložbene vrijed.</t>
  </si>
  <si>
    <t>4241</t>
  </si>
  <si>
    <t>4242</t>
  </si>
  <si>
    <t>Umjetnička djela (izložena u galerijama, muzejima i sl.)</t>
  </si>
  <si>
    <t>Ostale nespomenute izložbene vrijednosti</t>
  </si>
  <si>
    <t>425</t>
  </si>
  <si>
    <t>Višegodišnje nasadi i osnovno stado</t>
  </si>
  <si>
    <t>4251</t>
  </si>
  <si>
    <t>Višegodišnje nasadi</t>
  </si>
  <si>
    <t>426</t>
  </si>
  <si>
    <t>Nemat. proizvedena imovina</t>
  </si>
  <si>
    <t>4262</t>
  </si>
  <si>
    <t>Ulag.u račun. programe</t>
  </si>
  <si>
    <t>43</t>
  </si>
  <si>
    <t>Rashodi za nab.pl.met.i ost.pohr.vrijed.</t>
  </si>
  <si>
    <t>431</t>
  </si>
  <si>
    <t>Plemen.met.i ost.pohranjene vrijednosti</t>
  </si>
  <si>
    <t>4312</t>
  </si>
  <si>
    <t>Pohranjene knjig,umjet.djela i sl.vrijed</t>
  </si>
  <si>
    <t>44</t>
  </si>
  <si>
    <t>441</t>
  </si>
  <si>
    <t>4411</t>
  </si>
  <si>
    <t>45</t>
  </si>
  <si>
    <t>Rashodi za dodatna ulaganja na nefinancijskoj imovini</t>
  </si>
  <si>
    <t>451</t>
  </si>
  <si>
    <t>Dodatna ulaganja na građevinskim objektima</t>
  </si>
  <si>
    <t>4511</t>
  </si>
  <si>
    <t>452</t>
  </si>
  <si>
    <t>Dodatna ulaganja na postrojenjima i opremi</t>
  </si>
  <si>
    <t>4521</t>
  </si>
  <si>
    <t>453</t>
  </si>
  <si>
    <t>Dodatna ulaganja na prijevoznim sredstvima</t>
  </si>
  <si>
    <t>4531</t>
  </si>
  <si>
    <t>454</t>
  </si>
  <si>
    <t>Dodatna ulaganja za ostalu nefinancijsku imovinu</t>
  </si>
  <si>
    <t>4541</t>
  </si>
  <si>
    <t>Naknade za ceste</t>
  </si>
  <si>
    <t>Prihodi od prodaje neproizvedene dugotrajne imovine</t>
  </si>
  <si>
    <t>Prihodi od prodaje proizvedene dugotrajne imovine</t>
  </si>
  <si>
    <t>PRIMCI</t>
  </si>
  <si>
    <t>Povrat zajmova danih neprofitnim organizacijama, građanima i kućanstvima u tuzemstvu</t>
  </si>
  <si>
    <t>Naknade za rad predstavn.i izvršnih tijela, povjer. i sl.</t>
  </si>
  <si>
    <t>3432</t>
  </si>
  <si>
    <t>Subvencije trgovačkim društvima u javnom sektoru</t>
  </si>
  <si>
    <t>Kapitalne donacije neprftinim organizacijama</t>
  </si>
  <si>
    <t>Rashodi za nabavu proizvedene dugotrajne imovine</t>
  </si>
  <si>
    <t>Dani zajmovi neprofitnim organizacijama, građanima i kućanstvima u inozemstvu</t>
  </si>
  <si>
    <t>INDEKS</t>
  </si>
  <si>
    <t>IZVRŠENJE
1.-6.2010.</t>
  </si>
  <si>
    <t>Povrat poreza i prireza na dohodak po godišnjoj prijavi</t>
  </si>
  <si>
    <t>Posebni porezi i trošarine</t>
  </si>
  <si>
    <t>Trošarina na energente i električnu energiju</t>
  </si>
  <si>
    <t>Trošarina na alkohol i alkoholna pića</t>
  </si>
  <si>
    <t>Trošarina na pivo</t>
  </si>
  <si>
    <t>Trošarina na duhanske proizvode</t>
  </si>
  <si>
    <t>Porez na dobitke od igara na sreću  i ostali porezi od igara na sreću</t>
  </si>
  <si>
    <t>Naknade za priređivanje igara na sreću</t>
  </si>
  <si>
    <t xml:space="preserve">Ostali prihodi od poreza </t>
  </si>
  <si>
    <t xml:space="preserve">Doprinosi za zdravstveno osiguranje </t>
  </si>
  <si>
    <t>Doprinosi za zdravstveno osiguranje za slučaj ozljede na radu</t>
  </si>
  <si>
    <t>Pomoći iz inozemstva (darovnice) i od subjekata unutar općeg proračuna</t>
  </si>
  <si>
    <t>Pomoći od međunarodnih organizacija te isntitucija i tijela Eu</t>
  </si>
  <si>
    <t>Tekuće pomoći od insitucija i tijela EU</t>
  </si>
  <si>
    <t>Kapitalne pomoći od insitucija i tijela EU</t>
  </si>
  <si>
    <t>Tekuće pomoći od proračunskih korisnika temeljem prijenosa sredstava EU</t>
  </si>
  <si>
    <t>Kapitalne pomoći od proračunskih korisnika temeljem prijenosa sredstava EU</t>
  </si>
  <si>
    <t>Pomoći od ostalih subjekata unutar općeg proračuna</t>
  </si>
  <si>
    <t>Tekuće pomoći od ostalih subjekata unutar općeg proračuna</t>
  </si>
  <si>
    <t>Kapitalne pomoći od ostalih subjekata unutar općeg proračuna</t>
  </si>
  <si>
    <t>Prihodi od dobiti trgovačkih društava, kreditnih i ostalih financijskih institucija po posebnim propisima</t>
  </si>
  <si>
    <t>Naknada za korištenje nefinancijske imovine</t>
  </si>
  <si>
    <t>Prihodi od kamata na dane zajmove neprofitnim organizacijama, građanima i kućanstvima</t>
  </si>
  <si>
    <t>Prihodi od kamata na dane zajmove trgovačkim društvima u javnom sektoru</t>
  </si>
  <si>
    <t>Prihodi od kamata na dane zajmove trgovačkim društvima i obrtnicima izvan javnog sektora</t>
  </si>
  <si>
    <t>Prihodi od upravnih i administrativnih pristojbi, pristojbi po posebnim propisima i naknada</t>
  </si>
  <si>
    <t>Upravne i administrativne pristojbe</t>
  </si>
  <si>
    <t>Ostale upravne pristojbe i nakande</t>
  </si>
  <si>
    <t>Ostale pristojbe i nakande</t>
  </si>
  <si>
    <t>Naknade od financijske imovine</t>
  </si>
  <si>
    <t>Prihodi od prodaje proizvoda i robe te pruženih usluga i prihodi od donacija</t>
  </si>
  <si>
    <t xml:space="preserve">Prihodi od prodaje proizvoda i robe te pruženih usluga </t>
  </si>
  <si>
    <t>Prihodi od prodaje proizvoda i roba</t>
  </si>
  <si>
    <t>Prihodi od pruženih usluga</t>
  </si>
  <si>
    <t>Donacije od pravnih i fizičkih osoba izvan općeg proračuna</t>
  </si>
  <si>
    <t>Kazne, upravne mjere i ostali prihodi</t>
  </si>
  <si>
    <t>Kazne i upravne mjere</t>
  </si>
  <si>
    <t>Kazne za carinske prekršaje</t>
  </si>
  <si>
    <t>Kazne za porezne prekršaje</t>
  </si>
  <si>
    <t>Kazne za prekršaje trgovačkih društava - privredne prijestupe</t>
  </si>
  <si>
    <t>Kazne za prekršaje u prometu</t>
  </si>
  <si>
    <t>Kazne i druge mjere u kaznenom postupku</t>
  </si>
  <si>
    <t>Upravne mjere</t>
  </si>
  <si>
    <t xml:space="preserve">Komunikacijska oprema </t>
  </si>
  <si>
    <t xml:space="preserve">Knjige </t>
  </si>
  <si>
    <t>Primici (povrati) glavnice zajmova danih neprofitnim organizacijama, građanima i kućanstvima</t>
  </si>
  <si>
    <t>Primici (povrati) glavnice zajmova danih trgovačkim društvima u javnom sektoru</t>
  </si>
  <si>
    <t>Povrat zajmova danih trgovačkim društvima u javnom sektoru</t>
  </si>
  <si>
    <t>Primici (povrati) glavnice zajmova danih trgovačkim društvima i obrtnicima izvan javnog sektora</t>
  </si>
  <si>
    <t>Povrat zajmova danih tuzemnim trgovačkim društvima izvan javnog sektora</t>
  </si>
  <si>
    <t>Povrat zajmova danih tuzemnim obrtnicima</t>
  </si>
  <si>
    <t>Povrat zajmova danih gradskim proračunima</t>
  </si>
  <si>
    <t>Povrat zajmova danih općinskim proračunima</t>
  </si>
  <si>
    <t>Primici od izdanih vrijednosnih papira</t>
  </si>
  <si>
    <t xml:space="preserve">Obveznice - tuzemne </t>
  </si>
  <si>
    <t xml:space="preserve">Obveznice - inozemne </t>
  </si>
  <si>
    <t>Primljeni krediti i zajmovi od međunarodnih organizacija, institucija i tijela EU te inozemnih vlada</t>
  </si>
  <si>
    <t>Primljeni zajmovi od međunarodnih organizacija</t>
  </si>
  <si>
    <t>Primljeni krediti i zajmovi od institucija i tijela EU</t>
  </si>
  <si>
    <t>IZVRŠENJE
1.-6.2010</t>
  </si>
  <si>
    <t>IZVRŠENJE
1.-6.2011</t>
  </si>
  <si>
    <t>3214</t>
  </si>
  <si>
    <t>Ostale naknade troškova zaposlenima</t>
  </si>
  <si>
    <t>3227</t>
  </si>
  <si>
    <t>Službena, radna i zaštitna odjeća i obuća</t>
  </si>
  <si>
    <t>324</t>
  </si>
  <si>
    <t>Naknade troškova osobama izvan radnog odnosa</t>
  </si>
  <si>
    <t>3241</t>
  </si>
  <si>
    <t>3295</t>
  </si>
  <si>
    <t>Pristojbe i naknade</t>
  </si>
  <si>
    <t>Negativne tečajne razlike i razlike zbog primjene valutne klauzule</t>
  </si>
  <si>
    <t>3633</t>
  </si>
  <si>
    <t>3634</t>
  </si>
  <si>
    <t>Tekuće pomoći proračunskim korisnicima temeljem prijenosa sredstava EU</t>
  </si>
  <si>
    <t>Kapitalne pomoći proračunskim korisnicima temeljem prijenosa sredstava EU</t>
  </si>
  <si>
    <t>Doprinosi za obvezno zdravstveno osiguranje</t>
  </si>
  <si>
    <t>Doprinosi za obvezno osiguranje u slučaju nezaposlenosti</t>
  </si>
  <si>
    <t>Kamate za primljene kredite i zajmove</t>
  </si>
  <si>
    <t>Kam.prim.kred.i zajm.od međ.org., inst.i tijela EU</t>
  </si>
  <si>
    <t>Kam.za primlj.kred.i zaj.od kred.i ost.finan.u javnom s</t>
  </si>
  <si>
    <t>Kam.za primlj.kred.i zaj.od kred.i ost.finan.izvan javnom s</t>
  </si>
  <si>
    <t>3427</t>
  </si>
  <si>
    <t>Kam.za primlj.zajm. Od trg.dr. i obrtnika izvan javn.s.</t>
  </si>
  <si>
    <t>IZVRŠENJE
1.-6.2011.</t>
  </si>
  <si>
    <t>Subv.trgovačkim društvima, poljoprivrednicima i obrtnicima izvan javnog sektora</t>
  </si>
  <si>
    <t>Subv.kreditnim i ostalim financ.instit.izvan javnog s.</t>
  </si>
  <si>
    <t>Subvencije trgovačkim društvima izvan javnog s.</t>
  </si>
  <si>
    <t>Subvencije poljoprivrednicima i obrtnicima</t>
  </si>
  <si>
    <t>Pomoći dane u inoz.i unutar općeg proračuna</t>
  </si>
  <si>
    <t xml:space="preserve">Tekuće pomoći inozemnim vladama </t>
  </si>
  <si>
    <t>Pomoći međunarodnim organizacijama, te institucijama i tijelima EU</t>
  </si>
  <si>
    <t>Tekuće pomoći međunarodnim organizacijama, te insitucijama i tijelima EU</t>
  </si>
  <si>
    <t>Pomoći unutar općeg proračuna</t>
  </si>
  <si>
    <t>Tekuće pomoći unutar općeg proračuna</t>
  </si>
  <si>
    <t>Kapitalne pomoći unutar općeg proračuna</t>
  </si>
  <si>
    <t>Kap.pom.poljoprivrednicima i obrtnicima</t>
  </si>
  <si>
    <t>Kap.pom.kred,i ostalim fin.inst,trg.dr.u javn.sek.</t>
  </si>
  <si>
    <t>Kap.pom.kred,i ostalim fin.inst,trg.dr.izvan javn.sek.</t>
  </si>
  <si>
    <t>Rashodi za nabavu proizvedene kratkotrajne imovine</t>
  </si>
  <si>
    <t>Rashodi za nabavu zaliha</t>
  </si>
  <si>
    <t>Izdaci za dane zajmove trgovačkim društvima i obrtnicima izvan javnog sektora</t>
  </si>
  <si>
    <t>Dionice i udjeli u glavnici kreditnih i ostalih financijskih institucija u javnom sektoru</t>
  </si>
  <si>
    <t>Dionice i udjeli u glavnici kreditnih i ostalih financijskih institucija izvan javnog sektora</t>
  </si>
  <si>
    <t xml:space="preserve">Dionice i udjeli u glavnici inozemnih kreditnih i ostalih financijskih institucija </t>
  </si>
  <si>
    <t>Izdaci za otplatu glavnice primljenih kredita i zajmova</t>
  </si>
  <si>
    <t>Otplata glavnice primljenih kredita i  zajmova od međunarodnih organizacija, institucija i tijela EU te inozemnih vlada</t>
  </si>
  <si>
    <t>Otplata glavnice primljenih kredita i zajmova od kreditnih i ostalih financijskih institucija u javnom sektoru</t>
  </si>
  <si>
    <t>Otplata glavnice primljenih kredita i zajmova od kreditnih i ostalih financijskih institucija izvan javnog sektora</t>
  </si>
  <si>
    <t>Otplata glavnice primljenih zajmova od trgovačkih društava i obrtnika izvan javnog sektora</t>
  </si>
  <si>
    <t>5163</t>
  </si>
  <si>
    <t>Dani zajmovi tuzemnim trgovačkim društvima izvan javnog sektora</t>
  </si>
  <si>
    <t>517</t>
  </si>
  <si>
    <t>5176</t>
  </si>
  <si>
    <t>Dani zajmovi ostalim izvanproračunskim korisnicima dravnog proračuna</t>
  </si>
  <si>
    <t>5312</t>
  </si>
  <si>
    <t>Dionice i udjeli u glavnici kreditnih institucija u j.s.</t>
  </si>
  <si>
    <t>5413</t>
  </si>
  <si>
    <t>5414</t>
  </si>
  <si>
    <t>Otplata glavnice primljenih kredita i zajmova od institucija i tijela EU</t>
  </si>
  <si>
    <t>5422</t>
  </si>
  <si>
    <t>Otplata glavnice primljenih kredita od kreditnih institucija u javnom sektoru</t>
  </si>
  <si>
    <t>5443</t>
  </si>
  <si>
    <t>5446</t>
  </si>
  <si>
    <t>Otplata glavnice primljenih kredita od tuzemnih kreditnih institucija izvan javnog sektora</t>
  </si>
  <si>
    <t>Otplata glavnice primljenih kredita od inozemnih kreditnih institucija</t>
  </si>
  <si>
    <t>5453</t>
  </si>
  <si>
    <t>Otplata glavnice primljenih zajmova od tuzemnih trgovačkih društava izvan javnog sektora</t>
  </si>
  <si>
    <t>5164</t>
  </si>
  <si>
    <t>Dani zajmovi tuzemnim obrtnicima</t>
  </si>
  <si>
    <t>5314</t>
  </si>
  <si>
    <t>Dionice i udjeli u glavnici ostalih financijskih institucija u javnom sektoru</t>
  </si>
  <si>
    <t>5424</t>
  </si>
  <si>
    <t>Otplata glavnice primljenih zajmova od ostalih financijskih institucija u javnom sektoru</t>
  </si>
  <si>
    <t>Primljeni krediti od inozemnih kreditnih institucija</t>
  </si>
  <si>
    <t>5416</t>
  </si>
  <si>
    <t>Otplata glavnice primljenih kredita i zajmova od inozemnih vlada izvan EU</t>
  </si>
</sst>
</file>

<file path=xl/styles.xml><?xml version="1.0" encoding="utf-8"?>
<styleSheet xmlns="http://schemas.openxmlformats.org/spreadsheetml/2006/main">
  <numFmts count="5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Da&quot;;&quot;Da&quot;;&quot;Ne&quot;"/>
    <numFmt numFmtId="173" formatCode="&quot;Istina&quot;;&quot;Istina&quot;;&quot;Laž&quot;"/>
    <numFmt numFmtId="174" formatCode="&quot;Uključeno&quot;;&quot;Uključeno&quot;;&quot;Isključeno&quot;"/>
    <numFmt numFmtId="175" formatCode="#,##0.0"/>
    <numFmt numFmtId="176" formatCode="#,##0&quot; K&quot;;\-#,##0&quot; K&quot;"/>
    <numFmt numFmtId="177" formatCode="#,##0&quot; K&quot;;[Red]\-#,##0&quot; K&quot;"/>
    <numFmt numFmtId="178" formatCode="#,##0.00&quot; K&quot;;\-#,##0.00&quot; K&quot;"/>
    <numFmt numFmtId="179" formatCode="#,##0.00&quot; K&quot;;[Red]\-#,##0.00&quot; K&quot;"/>
    <numFmt numFmtId="180" formatCode="_-* #,##0\ _K_n_-;\-* #,##0\ _K_n_-;_-* &quot;-&quot;\ _K_n_-;_-@_-"/>
    <numFmt numFmtId="181" formatCode="_-* #,##0.00\ _K_n_-;\-* #,##0.00\ _K_n_-;_-* &quot;-&quot;??\ _K_n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&quot;kn&quot;;\-#,##0&quot;kn&quot;"/>
    <numFmt numFmtId="191" formatCode="#,##0&quot;kn&quot;;[Red]\-#,##0&quot;kn&quot;"/>
    <numFmt numFmtId="192" formatCode="#,##0.00&quot;kn&quot;;\-#,##0.00&quot;kn&quot;"/>
    <numFmt numFmtId="193" formatCode="#,##0.00&quot;kn&quot;;[Red]\-#,##0.00&quot;kn&quot;"/>
    <numFmt numFmtId="194" formatCode="0.0000"/>
    <numFmt numFmtId="195" formatCode="0.0"/>
    <numFmt numFmtId="196" formatCode="\5/\4"/>
    <numFmt numFmtId="197" formatCode="0.0%"/>
    <numFmt numFmtId="198" formatCode="#,##0.0000000"/>
    <numFmt numFmtId="199" formatCode="#,##0.000"/>
    <numFmt numFmtId="200" formatCode="0.000000"/>
    <numFmt numFmtId="201" formatCode="0.0000000"/>
    <numFmt numFmtId="202" formatCode="0.00000"/>
    <numFmt numFmtId="203" formatCode="0.000"/>
    <numFmt numFmtId="204" formatCode="[$-41A]d\.\ mmmm\ yyyy"/>
    <numFmt numFmtId="205" formatCode="d/m/;@"/>
    <numFmt numFmtId="206" formatCode="dd/mm/yy/;@"/>
    <numFmt numFmtId="207" formatCode="#,##0;\-\ #,##0"/>
    <numFmt numFmtId="208" formatCode="dd/mm/yyyy"/>
    <numFmt numFmtId="209" formatCode="00000"/>
    <numFmt numFmtId="210" formatCode="#,##0\ _k_n"/>
    <numFmt numFmtId="211" formatCode="#,##0.00;\-\ #,##0.00"/>
    <numFmt numFmtId="212" formatCode="&quot;Istinito&quot;;&quot;Istinito&quot;;&quot;Neistinito&quot;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Geneva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sz val="8"/>
      <color indexed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4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" fontId="4" fillId="2" borderId="1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3" borderId="2" applyNumberFormat="0" applyProtection="0">
      <alignment horizontal="left" vertical="center" indent="1"/>
    </xf>
    <xf numFmtId="0" fontId="0" fillId="3" borderId="2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4" fillId="4" borderId="1" applyNumberFormat="0" applyProtection="0">
      <alignment horizontal="right" vertical="center"/>
    </xf>
    <xf numFmtId="4" fontId="4" fillId="3" borderId="2" applyNumberFormat="0" applyProtection="0">
      <alignment horizontal="right" vertical="center"/>
    </xf>
    <xf numFmtId="4" fontId="4" fillId="4" borderId="1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6" fillId="3" borderId="2" applyNumberFormat="0" applyProtection="0">
      <alignment horizontal="right" vertical="center"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7" fillId="0" borderId="0" xfId="19" applyFont="1" applyFill="1" applyBorder="1" applyAlignment="1">
      <alignment horizontal="left" vertical="top"/>
      <protection/>
    </xf>
    <xf numFmtId="0" fontId="8" fillId="0" borderId="0" xfId="19" applyFont="1" applyFill="1" applyBorder="1" applyAlignment="1">
      <alignment horizontal="center" vertical="top"/>
      <protection/>
    </xf>
    <xf numFmtId="0" fontId="8" fillId="0" borderId="0" xfId="19" applyFont="1" applyFill="1" applyBorder="1" applyAlignment="1">
      <alignment vertical="top" wrapText="1"/>
      <protection/>
    </xf>
    <xf numFmtId="0" fontId="7" fillId="0" borderId="0" xfId="19" applyFont="1" applyFill="1" applyBorder="1" applyAlignment="1">
      <alignment horizontal="center" vertical="top"/>
      <protection/>
    </xf>
    <xf numFmtId="0" fontId="7" fillId="0" borderId="0" xfId="19" applyFont="1" applyFill="1" applyBorder="1" applyAlignment="1">
      <alignment vertical="top" wrapText="1"/>
      <protection/>
    </xf>
    <xf numFmtId="4" fontId="8" fillId="0" borderId="0" xfId="20" applyNumberFormat="1" applyFont="1" applyFill="1" applyBorder="1" applyAlignment="1">
      <alignment vertical="top"/>
      <protection/>
    </xf>
    <xf numFmtId="0" fontId="8" fillId="0" borderId="0" xfId="19" applyFont="1" applyFill="1" applyBorder="1" applyAlignment="1">
      <alignment horizontal="left" vertical="top"/>
      <protection/>
    </xf>
    <xf numFmtId="0" fontId="8" fillId="0" borderId="0" xfId="19" applyFont="1" applyFill="1" applyBorder="1" applyAlignment="1">
      <alignment horizontal="justify" vertical="top"/>
      <protection/>
    </xf>
    <xf numFmtId="0" fontId="8" fillId="0" borderId="0" xfId="0" applyFont="1" applyFill="1" applyBorder="1" applyAlignment="1">
      <alignment vertical="top" wrapText="1"/>
    </xf>
    <xf numFmtId="2" fontId="7" fillId="0" borderId="0" xfId="20" applyNumberFormat="1" applyFont="1" applyFill="1" applyBorder="1" applyAlignment="1">
      <alignment horizontal="right" vertical="top"/>
      <protection/>
    </xf>
    <xf numFmtId="0" fontId="7" fillId="0" borderId="0" xfId="50" applyFont="1" applyFill="1" applyBorder="1" applyAlignment="1" applyProtection="1" quotePrefix="1">
      <alignment horizontal="left" vertical="top"/>
      <protection locked="0"/>
    </xf>
    <xf numFmtId="0" fontId="8" fillId="0" borderId="0" xfId="0" applyFont="1" applyFill="1" applyBorder="1" applyAlignment="1">
      <alignment horizontal="left" vertical="top"/>
    </xf>
    <xf numFmtId="2" fontId="10" fillId="0" borderId="0" xfId="58" applyNumberFormat="1" applyFont="1" applyFill="1" applyBorder="1" applyAlignment="1" applyProtection="1">
      <alignment horizontal="right" vertical="top"/>
      <protection locked="0"/>
    </xf>
    <xf numFmtId="0" fontId="7" fillId="0" borderId="0" xfId="0" applyFont="1" applyAlignment="1">
      <alignment vertical="top"/>
    </xf>
    <xf numFmtId="0" fontId="7" fillId="0" borderId="0" xfId="0" applyFont="1" applyFill="1" applyAlignment="1">
      <alignment vertical="top" wrapText="1"/>
    </xf>
    <xf numFmtId="3" fontId="8" fillId="0" borderId="0" xfId="18" applyNumberFormat="1" applyFont="1" applyBorder="1" applyAlignment="1">
      <alignment horizontal="left" vertical="top"/>
      <protection/>
    </xf>
    <xf numFmtId="0" fontId="8" fillId="0" borderId="0" xfId="18" applyFont="1" applyBorder="1" applyAlignment="1">
      <alignment horizontal="center" vertical="top"/>
      <protection/>
    </xf>
    <xf numFmtId="0" fontId="7" fillId="0" borderId="0" xfId="47" applyFont="1" applyFill="1" applyBorder="1" applyAlignment="1" applyProtection="1">
      <alignment horizontal="left" vertical="top"/>
      <protection locked="0"/>
    </xf>
    <xf numFmtId="0" fontId="7" fillId="0" borderId="0" xfId="47" applyFont="1" applyFill="1" applyBorder="1" applyAlignment="1" applyProtection="1" quotePrefix="1">
      <alignment horizontal="left" vertical="top"/>
      <protection locked="0"/>
    </xf>
    <xf numFmtId="4" fontId="9" fillId="0" borderId="0" xfId="58" applyFont="1" applyFill="1" applyBorder="1" applyAlignment="1" applyProtection="1">
      <alignment horizontal="right" vertical="top"/>
      <protection locked="0"/>
    </xf>
    <xf numFmtId="4" fontId="10" fillId="0" borderId="0" xfId="58" applyFont="1" applyFill="1" applyBorder="1" applyAlignment="1" applyProtection="1">
      <alignment horizontal="right" vertical="top"/>
      <protection locked="0"/>
    </xf>
    <xf numFmtId="4" fontId="7" fillId="0" borderId="0" xfId="58" applyFont="1" applyFill="1" applyBorder="1" applyAlignment="1" applyProtection="1">
      <alignment horizontal="right" vertical="top"/>
      <protection locked="0"/>
    </xf>
    <xf numFmtId="4" fontId="8" fillId="0" borderId="0" xfId="59" applyFont="1" applyFill="1" applyBorder="1" applyAlignment="1" applyProtection="1">
      <alignment horizontal="right" vertical="top"/>
      <protection locked="0"/>
    </xf>
    <xf numFmtId="4" fontId="10" fillId="0" borderId="0" xfId="58" applyNumberFormat="1" applyFont="1" applyFill="1" applyBorder="1" applyAlignment="1" applyProtection="1">
      <alignment horizontal="right" vertical="top"/>
      <protection locked="0"/>
    </xf>
    <xf numFmtId="4" fontId="8" fillId="0" borderId="0" xfId="57" applyNumberFormat="1" applyFont="1" applyFill="1" applyBorder="1" applyAlignment="1" applyProtection="1">
      <alignment horizontal="right" vertical="top"/>
      <protection locked="0"/>
    </xf>
    <xf numFmtId="2" fontId="8" fillId="0" borderId="0" xfId="20" applyNumberFormat="1" applyFont="1" applyFill="1" applyBorder="1" applyAlignment="1">
      <alignment horizontal="right" vertical="top"/>
      <protection/>
    </xf>
    <xf numFmtId="0" fontId="8" fillId="0" borderId="0" xfId="0" applyFont="1" applyAlignment="1">
      <alignment/>
    </xf>
    <xf numFmtId="4" fontId="8" fillId="0" borderId="0" xfId="0" applyNumberFormat="1" applyFont="1" applyFill="1" applyAlignment="1">
      <alignment/>
    </xf>
    <xf numFmtId="3" fontId="7" fillId="0" borderId="0" xfId="18" applyNumberFormat="1" applyFont="1" applyBorder="1" applyAlignment="1">
      <alignment horizontal="left" vertical="top"/>
      <protection/>
    </xf>
    <xf numFmtId="0" fontId="7" fillId="0" borderId="0" xfId="18" applyNumberFormat="1" applyFont="1" applyBorder="1" applyAlignment="1">
      <alignment horizontal="center" vertical="top"/>
      <protection/>
    </xf>
    <xf numFmtId="0" fontId="7" fillId="0" borderId="0" xfId="18" applyNumberFormat="1" applyFont="1" applyBorder="1" applyAlignment="1" quotePrefix="1">
      <alignment horizontal="center" vertical="top"/>
      <protection/>
    </xf>
    <xf numFmtId="0" fontId="7" fillId="0" borderId="0" xfId="18" applyNumberFormat="1" applyFont="1" applyBorder="1" applyAlignment="1" quotePrefix="1">
      <alignment horizontal="left" vertical="top"/>
      <protection/>
    </xf>
    <xf numFmtId="0" fontId="7" fillId="0" borderId="0" xfId="18" applyNumberFormat="1" applyFont="1" applyBorder="1" applyAlignment="1">
      <alignment horizontal="left" vertical="top"/>
      <protection/>
    </xf>
    <xf numFmtId="0" fontId="7" fillId="0" borderId="0" xfId="18" applyFont="1" applyBorder="1" applyAlignment="1">
      <alignment horizontal="center" vertical="top"/>
      <protection/>
    </xf>
    <xf numFmtId="0" fontId="8" fillId="0" borderId="0" xfId="18" applyNumberFormat="1" applyFont="1" applyBorder="1" applyAlignment="1">
      <alignment horizontal="center" vertical="top"/>
      <protection/>
    </xf>
    <xf numFmtId="0" fontId="8" fillId="0" borderId="0" xfId="0" applyFont="1" applyFill="1" applyAlignment="1">
      <alignment/>
    </xf>
    <xf numFmtId="4" fontId="8" fillId="5" borderId="0" xfId="0" applyNumberFormat="1" applyFont="1" applyFill="1" applyAlignment="1">
      <alignment/>
    </xf>
    <xf numFmtId="0" fontId="7" fillId="0" borderId="0" xfId="18" applyFont="1" applyBorder="1" applyAlignment="1">
      <alignment horizontal="left" vertical="top"/>
      <protection/>
    </xf>
    <xf numFmtId="0" fontId="8" fillId="0" borderId="0" xfId="18" applyFont="1" applyBorder="1" applyAlignment="1">
      <alignment horizontal="left" vertical="top"/>
      <protection/>
    </xf>
    <xf numFmtId="4" fontId="7" fillId="0" borderId="0" xfId="18" applyNumberFormat="1" applyFont="1" applyBorder="1" applyAlignment="1">
      <alignment horizontal="right" vertical="top"/>
      <protection/>
    </xf>
    <xf numFmtId="0" fontId="7" fillId="0" borderId="0" xfId="18" applyFont="1" applyFill="1" applyBorder="1" applyAlignment="1">
      <alignment horizontal="left" vertical="top"/>
      <protection/>
    </xf>
    <xf numFmtId="0" fontId="7" fillId="0" borderId="0" xfId="18" applyNumberFormat="1" applyFont="1" applyFill="1" applyBorder="1" applyAlignment="1">
      <alignment horizontal="center" vertical="top"/>
      <protection/>
    </xf>
    <xf numFmtId="3" fontId="7" fillId="0" borderId="0" xfId="18" applyNumberFormat="1" applyFont="1" applyFill="1" applyBorder="1" applyAlignment="1" quotePrefix="1">
      <alignment vertical="top" wrapText="1"/>
      <protection/>
    </xf>
    <xf numFmtId="0" fontId="7" fillId="0" borderId="0" xfId="18" applyFont="1" applyBorder="1" applyAlignment="1">
      <alignment vertical="top" wrapText="1"/>
      <protection/>
    </xf>
    <xf numFmtId="0" fontId="7" fillId="0" borderId="3" xfId="19" applyFont="1" applyBorder="1" applyAlignment="1">
      <alignment horizontal="center" vertical="top" wrapText="1"/>
      <protection/>
    </xf>
    <xf numFmtId="4" fontId="7" fillId="0" borderId="3" xfId="16" applyNumberFormat="1" applyFont="1" applyFill="1" applyBorder="1" applyAlignment="1">
      <alignment horizontal="center" vertical="top" wrapText="1"/>
      <protection/>
    </xf>
    <xf numFmtId="2" fontId="7" fillId="0" borderId="3" xfId="16" applyNumberFormat="1" applyFont="1" applyFill="1" applyBorder="1" applyAlignment="1">
      <alignment horizontal="center" vertical="top" wrapText="1"/>
      <protection/>
    </xf>
    <xf numFmtId="0" fontId="8" fillId="0" borderId="0" xfId="0" applyFont="1" applyAlignment="1">
      <alignment vertical="top"/>
    </xf>
    <xf numFmtId="0" fontId="8" fillId="0" borderId="0" xfId="19" applyFont="1" applyBorder="1">
      <alignment/>
      <protection/>
    </xf>
    <xf numFmtId="4" fontId="8" fillId="0" borderId="0" xfId="19" applyNumberFormat="1" applyFont="1" applyBorder="1" applyAlignment="1">
      <alignment horizontal="justify" vertical="top"/>
      <protection/>
    </xf>
    <xf numFmtId="0" fontId="8" fillId="0" borderId="0" xfId="19" applyFont="1" applyBorder="1" applyAlignment="1">
      <alignment horizontal="justify" vertical="top"/>
      <protection/>
    </xf>
    <xf numFmtId="4" fontId="8" fillId="0" borderId="0" xfId="19" applyNumberFormat="1" applyFont="1" applyFill="1" applyBorder="1">
      <alignment/>
      <protection/>
    </xf>
    <xf numFmtId="0" fontId="8" fillId="0" borderId="0" xfId="19" applyFont="1" applyFill="1" applyBorder="1">
      <alignment/>
      <protection/>
    </xf>
    <xf numFmtId="4" fontId="8" fillId="0" borderId="0" xfId="20" applyNumberFormat="1" applyFont="1" applyFill="1" applyBorder="1" applyAlignment="1">
      <alignment vertical="center"/>
      <protection/>
    </xf>
    <xf numFmtId="4" fontId="8" fillId="0" borderId="0" xfId="20" applyNumberFormat="1" applyFont="1" applyFill="1" applyBorder="1">
      <alignment/>
      <protection/>
    </xf>
    <xf numFmtId="3" fontId="8" fillId="0" borderId="0" xfId="19" applyNumberFormat="1" applyFont="1" applyFill="1" applyBorder="1">
      <alignment/>
      <protection/>
    </xf>
    <xf numFmtId="0" fontId="7" fillId="0" borderId="0" xfId="19" applyFont="1" applyFill="1" applyBorder="1">
      <alignment/>
      <protection/>
    </xf>
    <xf numFmtId="0" fontId="8" fillId="0" borderId="0" xfId="19" applyFont="1" applyFill="1" applyBorder="1" applyAlignment="1">
      <alignment horizontal="center"/>
      <protection/>
    </xf>
    <xf numFmtId="4" fontId="12" fillId="0" borderId="0" xfId="19" applyNumberFormat="1" applyFont="1" applyFill="1" applyBorder="1">
      <alignment/>
      <protection/>
    </xf>
    <xf numFmtId="3" fontId="7" fillId="0" borderId="0" xfId="18" applyNumberFormat="1" applyFont="1" applyBorder="1" applyAlignment="1">
      <alignment horizontal="left" vertical="top"/>
      <protection/>
    </xf>
    <xf numFmtId="0" fontId="7" fillId="0" borderId="0" xfId="18" applyNumberFormat="1" applyFont="1" applyBorder="1" applyAlignment="1">
      <alignment horizontal="center" vertical="top"/>
      <protection/>
    </xf>
    <xf numFmtId="4" fontId="12" fillId="0" borderId="0" xfId="19" applyNumberFormat="1" applyFont="1" applyBorder="1">
      <alignment/>
      <protection/>
    </xf>
    <xf numFmtId="0" fontId="7" fillId="0" borderId="0" xfId="18" applyNumberFormat="1" applyFont="1" applyBorder="1" applyAlignment="1" quotePrefix="1">
      <alignment horizontal="center" vertical="top"/>
      <protection/>
    </xf>
    <xf numFmtId="0" fontId="8" fillId="0" borderId="0" xfId="18" applyNumberFormat="1" applyFont="1" applyBorder="1" applyAlignment="1" quotePrefix="1">
      <alignment horizontal="center" vertical="top"/>
      <protection/>
    </xf>
    <xf numFmtId="0" fontId="7" fillId="0" borderId="0" xfId="19" applyFont="1" applyBorder="1">
      <alignment/>
      <protection/>
    </xf>
    <xf numFmtId="0" fontId="7" fillId="0" borderId="0" xfId="18" applyNumberFormat="1" applyFont="1" applyBorder="1" applyAlignment="1" quotePrefix="1">
      <alignment horizontal="left" vertical="top"/>
      <protection/>
    </xf>
    <xf numFmtId="0" fontId="8" fillId="0" borderId="0" xfId="19" applyFont="1" applyBorder="1" applyAlignment="1">
      <alignment horizontal="center"/>
      <protection/>
    </xf>
    <xf numFmtId="0" fontId="7" fillId="0" borderId="0" xfId="18" applyNumberFormat="1" applyFont="1" applyBorder="1" applyAlignment="1">
      <alignment horizontal="left" vertical="top"/>
      <protection/>
    </xf>
    <xf numFmtId="0" fontId="7" fillId="0" borderId="0" xfId="18" applyFont="1" applyBorder="1" applyAlignment="1">
      <alignment horizontal="center" vertical="top"/>
      <protection/>
    </xf>
    <xf numFmtId="3" fontId="8" fillId="0" borderId="0" xfId="18" applyNumberFormat="1" applyFont="1" applyBorder="1" applyAlignment="1">
      <alignment horizontal="left" vertical="top"/>
      <protection/>
    </xf>
    <xf numFmtId="0" fontId="8" fillId="0" borderId="0" xfId="18" applyNumberFormat="1" applyFont="1" applyBorder="1" applyAlignment="1">
      <alignment horizontal="center" vertical="top"/>
      <protection/>
    </xf>
    <xf numFmtId="0" fontId="13" fillId="0" borderId="0" xfId="19" applyFont="1" applyBorder="1">
      <alignment/>
      <protection/>
    </xf>
    <xf numFmtId="3" fontId="8" fillId="0" borderId="0" xfId="18" applyNumberFormat="1" applyFont="1" applyBorder="1" applyAlignment="1">
      <alignment vertical="top" wrapText="1"/>
      <protection/>
    </xf>
    <xf numFmtId="0" fontId="8" fillId="0" borderId="0" xfId="18" applyFont="1" applyBorder="1" applyAlignment="1">
      <alignment horizontal="center" vertical="top"/>
      <protection/>
    </xf>
    <xf numFmtId="0" fontId="7" fillId="0" borderId="4" xfId="18" applyNumberFormat="1" applyFont="1" applyBorder="1" applyAlignment="1" quotePrefix="1">
      <alignment horizontal="left" vertical="top"/>
      <protection/>
    </xf>
    <xf numFmtId="0" fontId="8" fillId="0" borderId="4" xfId="18" applyFont="1" applyBorder="1" applyAlignment="1">
      <alignment horizontal="center" vertical="top"/>
      <protection/>
    </xf>
    <xf numFmtId="0" fontId="7" fillId="0" borderId="0" xfId="0" applyFont="1" applyAlignment="1">
      <alignment/>
    </xf>
    <xf numFmtId="0" fontId="8" fillId="0" borderId="0" xfId="18" applyNumberFormat="1" applyFont="1" applyBorder="1" applyAlignment="1" quotePrefix="1">
      <alignment horizontal="center" vertical="top"/>
      <protection/>
    </xf>
    <xf numFmtId="0" fontId="8" fillId="0" borderId="0" xfId="18" applyFont="1" applyBorder="1" applyAlignment="1" quotePrefix="1">
      <alignment horizontal="center" vertical="top"/>
      <protection/>
    </xf>
    <xf numFmtId="0" fontId="8" fillId="0" borderId="0" xfId="18" applyNumberFormat="1" applyFont="1" applyBorder="1" applyAlignment="1">
      <alignment horizontal="left" vertical="top"/>
      <protection/>
    </xf>
    <xf numFmtId="0" fontId="8" fillId="0" borderId="0" xfId="18" applyFont="1" applyBorder="1" applyAlignment="1">
      <alignment vertical="top" wrapText="1"/>
      <protection/>
    </xf>
    <xf numFmtId="2" fontId="8" fillId="0" borderId="0" xfId="19" applyNumberFormat="1" applyFont="1" applyBorder="1" applyAlignment="1">
      <alignment horizontal="right" vertical="top"/>
      <protection/>
    </xf>
    <xf numFmtId="2" fontId="7" fillId="0" borderId="0" xfId="18" applyNumberFormat="1" applyFont="1" applyFill="1" applyBorder="1" applyAlignment="1">
      <alignment horizontal="right" vertical="top"/>
      <protection/>
    </xf>
    <xf numFmtId="2" fontId="8" fillId="0" borderId="0" xfId="18" applyNumberFormat="1" applyFont="1" applyFill="1" applyBorder="1" applyAlignment="1">
      <alignment horizontal="right" vertical="top"/>
      <protection/>
    </xf>
    <xf numFmtId="2" fontId="7" fillId="0" borderId="0" xfId="18" applyNumberFormat="1" applyFont="1" applyFill="1" applyBorder="1" applyAlignment="1">
      <alignment horizontal="right" vertical="top"/>
      <protection/>
    </xf>
    <xf numFmtId="2" fontId="8" fillId="0" borderId="0" xfId="18" applyNumberFormat="1" applyFont="1" applyFill="1" applyBorder="1" applyAlignment="1">
      <alignment horizontal="right" vertical="top"/>
      <protection/>
    </xf>
    <xf numFmtId="2" fontId="8" fillId="0" borderId="4" xfId="18" applyNumberFormat="1" applyFont="1" applyFill="1" applyBorder="1" applyAlignment="1">
      <alignment horizontal="right" vertical="top"/>
      <protection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7" fillId="0" borderId="0" xfId="47" applyFont="1" applyFill="1" applyBorder="1" applyAlignment="1" applyProtection="1" quotePrefix="1">
      <alignment horizontal="center" vertical="top"/>
      <protection locked="0"/>
    </xf>
    <xf numFmtId="0" fontId="7" fillId="0" borderId="0" xfId="50" applyFont="1" applyFill="1" applyBorder="1" applyAlignment="1" applyProtection="1" quotePrefix="1">
      <alignment horizontal="center" vertical="top"/>
      <protection locked="0"/>
    </xf>
    <xf numFmtId="0" fontId="8" fillId="0" borderId="0" xfId="50" applyFont="1" applyFill="1" applyBorder="1" applyAlignment="1" applyProtection="1" quotePrefix="1">
      <alignment horizontal="center" vertical="top"/>
      <protection locked="0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7" fillId="0" borderId="0" xfId="47" applyFont="1" applyFill="1" applyBorder="1" applyAlignment="1" applyProtection="1">
      <alignment vertical="top" wrapText="1"/>
      <protection locked="0"/>
    </xf>
    <xf numFmtId="0" fontId="7" fillId="0" borderId="0" xfId="50" applyFont="1" applyFill="1" applyBorder="1" applyAlignment="1" applyProtection="1" quotePrefix="1">
      <alignment vertical="top" wrapText="1"/>
      <protection locked="0"/>
    </xf>
    <xf numFmtId="0" fontId="8" fillId="0" borderId="0" xfId="50" applyFont="1" applyFill="1" applyBorder="1" applyAlignment="1" applyProtection="1" quotePrefix="1">
      <alignment vertical="top" wrapText="1"/>
      <protection locked="0"/>
    </xf>
    <xf numFmtId="0" fontId="8" fillId="0" borderId="0" xfId="50" applyFont="1" applyFill="1" applyBorder="1" applyAlignment="1" applyProtection="1">
      <alignment vertical="top" wrapText="1"/>
      <protection locked="0"/>
    </xf>
    <xf numFmtId="0" fontId="7" fillId="0" borderId="0" xfId="50" applyFont="1" applyFill="1" applyBorder="1" applyAlignment="1" applyProtection="1">
      <alignment vertical="top" wrapText="1"/>
      <protection locked="0"/>
    </xf>
    <xf numFmtId="3" fontId="7" fillId="0" borderId="0" xfId="18" applyNumberFormat="1" applyFont="1" applyBorder="1" applyAlignment="1">
      <alignment vertical="top" wrapText="1"/>
      <protection/>
    </xf>
    <xf numFmtId="3" fontId="7" fillId="0" borderId="0" xfId="18" applyNumberFormat="1" applyFont="1" applyBorder="1" applyAlignment="1" quotePrefix="1">
      <alignment vertical="top" wrapText="1"/>
      <protection/>
    </xf>
    <xf numFmtId="3" fontId="8" fillId="0" borderId="0" xfId="18" applyNumberFormat="1" applyFont="1" applyBorder="1" applyAlignment="1" quotePrefix="1">
      <alignment vertical="top" wrapText="1"/>
      <protection/>
    </xf>
    <xf numFmtId="4" fontId="8" fillId="0" borderId="0" xfId="0" applyNumberFormat="1" applyFont="1" applyFill="1" applyBorder="1" applyAlignment="1">
      <alignment horizontal="right" vertical="top"/>
    </xf>
    <xf numFmtId="2" fontId="8" fillId="0" borderId="0" xfId="0" applyNumberFormat="1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4" fontId="7" fillId="0" borderId="0" xfId="18" applyNumberFormat="1" applyFont="1" applyFill="1" applyBorder="1" applyAlignment="1">
      <alignment horizontal="right" vertical="top"/>
      <protection/>
    </xf>
    <xf numFmtId="4" fontId="8" fillId="0" borderId="0" xfId="18" applyNumberFormat="1" applyFont="1" applyBorder="1" applyAlignment="1">
      <alignment horizontal="right" vertical="top"/>
      <protection/>
    </xf>
    <xf numFmtId="0" fontId="8" fillId="0" borderId="0" xfId="0" applyFont="1" applyAlignment="1">
      <alignment horizontal="right" vertical="top"/>
    </xf>
    <xf numFmtId="0" fontId="8" fillId="0" borderId="0" xfId="19" applyFont="1" applyFill="1" applyBorder="1" applyAlignment="1">
      <alignment vertical="top"/>
      <protection/>
    </xf>
    <xf numFmtId="196" fontId="7" fillId="0" borderId="0" xfId="18" applyNumberFormat="1" applyFont="1" applyBorder="1" applyAlignment="1" quotePrefix="1">
      <alignment vertical="top" wrapText="1"/>
      <protection/>
    </xf>
    <xf numFmtId="3" fontId="7" fillId="0" borderId="0" xfId="18" applyNumberFormat="1" applyFont="1" applyBorder="1" applyAlignment="1" quotePrefix="1">
      <alignment vertical="top"/>
      <protection/>
    </xf>
    <xf numFmtId="9" fontId="8" fillId="0" borderId="0" xfId="18" applyNumberFormat="1" applyFont="1" applyBorder="1" applyAlignment="1" quotePrefix="1">
      <alignment vertical="top" wrapText="1"/>
      <protection/>
    </xf>
    <xf numFmtId="9" fontId="7" fillId="0" borderId="0" xfId="18" applyNumberFormat="1" applyFont="1" applyBorder="1" applyAlignment="1">
      <alignment vertical="top" wrapText="1"/>
      <protection/>
    </xf>
    <xf numFmtId="9" fontId="8" fillId="0" borderId="0" xfId="18" applyNumberFormat="1" applyFont="1" applyBorder="1" applyAlignment="1">
      <alignment vertical="top" wrapText="1"/>
      <protection/>
    </xf>
    <xf numFmtId="3" fontId="8" fillId="0" borderId="0" xfId="18" applyNumberFormat="1" applyFont="1" applyBorder="1" applyAlignment="1">
      <alignment vertical="top" wrapText="1"/>
      <protection/>
    </xf>
    <xf numFmtId="3" fontId="7" fillId="0" borderId="0" xfId="18" applyNumberFormat="1" applyFont="1" applyBorder="1" applyAlignment="1">
      <alignment vertical="top"/>
      <protection/>
    </xf>
    <xf numFmtId="3" fontId="8" fillId="0" borderId="0" xfId="18" applyNumberFormat="1" applyFont="1" applyBorder="1" applyAlignment="1" quotePrefix="1">
      <alignment vertical="top"/>
      <protection/>
    </xf>
    <xf numFmtId="9" fontId="7" fillId="0" borderId="0" xfId="18" applyNumberFormat="1" applyFont="1" applyBorder="1" applyAlignment="1">
      <alignment vertical="top" wrapText="1"/>
      <protection/>
    </xf>
    <xf numFmtId="9" fontId="7" fillId="0" borderId="0" xfId="18" applyNumberFormat="1" applyFont="1" applyBorder="1" applyAlignment="1" quotePrefix="1">
      <alignment vertical="top" wrapText="1"/>
      <protection/>
    </xf>
    <xf numFmtId="3" fontId="7" fillId="0" borderId="0" xfId="18" applyNumberFormat="1" applyFont="1" applyBorder="1" applyAlignment="1" quotePrefix="1">
      <alignment vertical="top" wrapText="1"/>
      <protection/>
    </xf>
    <xf numFmtId="3" fontId="7" fillId="0" borderId="0" xfId="18" applyNumberFormat="1" applyFont="1" applyBorder="1" applyAlignment="1">
      <alignment vertical="top" wrapText="1"/>
      <protection/>
    </xf>
    <xf numFmtId="3" fontId="8" fillId="0" borderId="0" xfId="18" applyNumberFormat="1" applyFont="1" applyBorder="1" applyAlignment="1" quotePrefix="1">
      <alignment vertical="top" wrapText="1"/>
      <protection/>
    </xf>
    <xf numFmtId="3" fontId="8" fillId="0" borderId="4" xfId="18" applyNumberFormat="1" applyFont="1" applyBorder="1" applyAlignment="1">
      <alignment vertical="top" wrapText="1"/>
      <protection/>
    </xf>
    <xf numFmtId="4" fontId="11" fillId="0" borderId="0" xfId="19" applyNumberFormat="1" applyFont="1" applyFill="1" applyBorder="1" applyAlignment="1">
      <alignment horizontal="right" vertical="top"/>
      <protection/>
    </xf>
    <xf numFmtId="4" fontId="8" fillId="0" borderId="0" xfId="19" applyNumberFormat="1" applyFont="1" applyBorder="1" applyAlignment="1">
      <alignment horizontal="right" vertical="top"/>
      <protection/>
    </xf>
    <xf numFmtId="4" fontId="7" fillId="0" borderId="0" xfId="20" applyNumberFormat="1" applyFont="1" applyFill="1" applyBorder="1" applyAlignment="1">
      <alignment horizontal="right" vertical="top"/>
      <protection/>
    </xf>
    <xf numFmtId="4" fontId="7" fillId="0" borderId="0" xfId="69" applyNumberFormat="1" applyFont="1" applyFill="1" applyBorder="1" applyAlignment="1">
      <alignment horizontal="right" vertical="top"/>
    </xf>
    <xf numFmtId="4" fontId="7" fillId="0" borderId="0" xfId="19" applyNumberFormat="1" applyFont="1" applyFill="1" applyBorder="1" applyAlignment="1">
      <alignment horizontal="right" vertical="top"/>
      <protection/>
    </xf>
    <xf numFmtId="4" fontId="8" fillId="0" borderId="0" xfId="20" applyNumberFormat="1" applyFont="1" applyFill="1" applyBorder="1" applyAlignment="1">
      <alignment horizontal="right" vertical="top"/>
      <protection/>
    </xf>
    <xf numFmtId="4" fontId="8" fillId="0" borderId="0" xfId="19" applyNumberFormat="1" applyFont="1" applyFill="1" applyBorder="1" applyAlignment="1">
      <alignment horizontal="right" vertical="top"/>
      <protection/>
    </xf>
    <xf numFmtId="4" fontId="12" fillId="0" borderId="0" xfId="19" applyNumberFormat="1" applyFont="1" applyBorder="1" applyAlignment="1">
      <alignment horizontal="right" vertical="top"/>
      <protection/>
    </xf>
    <xf numFmtId="4" fontId="7" fillId="0" borderId="0" xfId="21" applyNumberFormat="1" applyFont="1" applyFill="1" applyBorder="1" applyAlignment="1">
      <alignment horizontal="right" vertical="top"/>
    </xf>
    <xf numFmtId="0" fontId="12" fillId="0" borderId="0" xfId="19" applyFont="1" applyFill="1" applyBorder="1" applyAlignment="1">
      <alignment horizontal="right" vertical="top"/>
      <protection/>
    </xf>
    <xf numFmtId="3" fontId="8" fillId="0" borderId="0" xfId="19" applyNumberFormat="1" applyFont="1" applyFill="1" applyBorder="1" applyAlignment="1">
      <alignment horizontal="right" vertical="top"/>
      <protection/>
    </xf>
    <xf numFmtId="2" fontId="8" fillId="0" borderId="0" xfId="19" applyNumberFormat="1" applyFont="1" applyFill="1" applyBorder="1" applyAlignment="1">
      <alignment horizontal="right" vertical="top"/>
      <protection/>
    </xf>
    <xf numFmtId="4" fontId="8" fillId="0" borderId="0" xfId="18" applyNumberFormat="1" applyFont="1" applyBorder="1" applyAlignment="1">
      <alignment horizontal="right" vertical="top"/>
      <protection/>
    </xf>
    <xf numFmtId="4" fontId="8" fillId="0" borderId="0" xfId="18" applyNumberFormat="1" applyFont="1" applyFill="1" applyBorder="1" applyAlignment="1">
      <alignment horizontal="right" vertical="top"/>
      <protection/>
    </xf>
    <xf numFmtId="4" fontId="8" fillId="0" borderId="0" xfId="18" applyNumberFormat="1" applyFont="1" applyFill="1" applyAlignment="1">
      <alignment horizontal="right" vertical="top"/>
      <protection/>
    </xf>
    <xf numFmtId="4" fontId="8" fillId="0" borderId="0" xfId="18" applyNumberFormat="1" applyFont="1" applyFill="1" applyBorder="1" applyAlignment="1">
      <alignment horizontal="right" vertical="top"/>
      <protection/>
    </xf>
    <xf numFmtId="4" fontId="8" fillId="0" borderId="4" xfId="18" applyNumberFormat="1" applyFont="1" applyBorder="1" applyAlignment="1">
      <alignment horizontal="right" vertical="top"/>
      <protection/>
    </xf>
    <xf numFmtId="4" fontId="8" fillId="0" borderId="4" xfId="0" applyNumberFormat="1" applyFont="1" applyBorder="1" applyAlignment="1">
      <alignment horizontal="right" vertical="top"/>
    </xf>
    <xf numFmtId="0" fontId="7" fillId="0" borderId="0" xfId="19" applyFont="1" applyFill="1" applyBorder="1" applyAlignment="1">
      <alignment horizontal="left" vertical="center"/>
      <protection/>
    </xf>
    <xf numFmtId="2" fontId="7" fillId="0" borderId="3" xfId="17" applyNumberFormat="1" applyFont="1" applyFill="1" applyBorder="1" applyAlignment="1">
      <alignment horizontal="center" vertical="top" wrapText="1"/>
      <protection/>
    </xf>
    <xf numFmtId="0" fontId="7" fillId="0" borderId="3" xfId="19" applyFont="1" applyBorder="1" applyAlignment="1">
      <alignment horizontal="center" vertical="top"/>
      <protection/>
    </xf>
  </cellXfs>
  <cellStyles count="56">
    <cellStyle name="Normal" xfId="0"/>
    <cellStyle name="Hyperlink" xfId="15"/>
    <cellStyle name="Obično_Polugodišnji-sabor" xfId="16"/>
    <cellStyle name="Obično_prihodi 2005" xfId="17"/>
    <cellStyle name="Obično_Raeun financiranja 06-05" xfId="18"/>
    <cellStyle name="Obično_Rebalans 04 - PRIHODI- Zadnji" xfId="19"/>
    <cellStyle name="Obično_ZR - Prihodi -031" xfId="20"/>
    <cellStyle name="Percent" xfId="21"/>
    <cellStyle name="Followed Hyperlink" xfId="22"/>
    <cellStyle name="SAPBEXaggData" xfId="23"/>
    <cellStyle name="SAPBEXaggDataEmph" xfId="24"/>
    <cellStyle name="SAPBEXaggItem" xfId="25"/>
    <cellStyle name="SAPBEXaggItemX" xfId="26"/>
    <cellStyle name="SAPBEXchaText" xfId="27"/>
    <cellStyle name="SAPBEXexcBad7" xfId="28"/>
    <cellStyle name="SAPBEXexcBad8" xfId="29"/>
    <cellStyle name="SAPBEXexcBad9" xfId="30"/>
    <cellStyle name="SAPBEXexcCritical4" xfId="31"/>
    <cellStyle name="SAPBEXexcCritical5" xfId="32"/>
    <cellStyle name="SAPBEXexcCritical6" xfId="33"/>
    <cellStyle name="SAPBEXexcGood1" xfId="34"/>
    <cellStyle name="SAPBEXexcGood2" xfId="35"/>
    <cellStyle name="SAPBEXexcGood3" xfId="36"/>
    <cellStyle name="SAPBEXfilterDrill" xfId="37"/>
    <cellStyle name="SAPBEXfilterItem" xfId="38"/>
    <cellStyle name="SAPBEXfilterText" xfId="39"/>
    <cellStyle name="SAPBEXformats" xfId="40"/>
    <cellStyle name="SAPBEXheaderItem" xfId="41"/>
    <cellStyle name="SAPBEXheaderText" xfId="42"/>
    <cellStyle name="SAPBEXHLevel0" xfId="43"/>
    <cellStyle name="SAPBEXHLevel0X" xfId="44"/>
    <cellStyle name="SAPBEXHLevel1" xfId="45"/>
    <cellStyle name="SAPBEXHLevel1X" xfId="46"/>
    <cellStyle name="SAPBEXHLevel2" xfId="47"/>
    <cellStyle name="SAPBEXHLevel2X" xfId="48"/>
    <cellStyle name="SAPBEXHLevel3" xfId="49"/>
    <cellStyle name="SAPBEXHLevel3_1prihodi-rashodi06" xfId="50"/>
    <cellStyle name="SAPBEXHLevel3X" xfId="51"/>
    <cellStyle name="SAPBEXinputData" xfId="52"/>
    <cellStyle name="SAPBEXresData" xfId="53"/>
    <cellStyle name="SAPBEXresDataEmph" xfId="54"/>
    <cellStyle name="SAPBEXresItem" xfId="55"/>
    <cellStyle name="SAPBEXresItemX" xfId="56"/>
    <cellStyle name="SAPBEXstdData" xfId="57"/>
    <cellStyle name="SAPBEXstdData_1prihodi-rashodi06" xfId="58"/>
    <cellStyle name="SAPBEXstdData_RASHODI 2007" xfId="59"/>
    <cellStyle name="SAPBEXstdDataEmph" xfId="60"/>
    <cellStyle name="SAPBEXstdItem" xfId="61"/>
    <cellStyle name="SAPBEXstdItemX" xfId="62"/>
    <cellStyle name="SAPBEXtitle" xfId="63"/>
    <cellStyle name="SAPBEXundefined" xfId="64"/>
    <cellStyle name="Currency" xfId="65"/>
    <cellStyle name="Currency [0]" xfId="66"/>
    <cellStyle name="Comma" xfId="67"/>
    <cellStyle name="Comma [0]" xfId="68"/>
    <cellStyle name="Zarez_Bilanca 31 12 06 konačno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133</xdr:row>
      <xdr:rowOff>0</xdr:rowOff>
    </xdr:from>
    <xdr:to>
      <xdr:col>5</xdr:col>
      <xdr:colOff>190500</xdr:colOff>
      <xdr:row>133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215360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Basis%20(1)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4"/>
  <sheetViews>
    <sheetView workbookViewId="0" topLeftCell="A111">
      <selection activeCell="F134" sqref="F134"/>
    </sheetView>
  </sheetViews>
  <sheetFormatPr defaultColWidth="9.140625" defaultRowHeight="12.75"/>
  <cols>
    <col min="1" max="1" width="4.421875" style="7" customWidth="1"/>
    <col min="2" max="2" width="4.57421875" style="2" customWidth="1"/>
    <col min="3" max="3" width="41.00390625" style="3" customWidth="1"/>
    <col min="4" max="4" width="17.00390625" style="133" bestFit="1" customWidth="1"/>
    <col min="5" max="5" width="17.00390625" style="134" bestFit="1" customWidth="1"/>
    <col min="6" max="6" width="7.57421875" style="135" customWidth="1"/>
    <col min="7" max="7" width="15.28125" style="49" customWidth="1"/>
    <col min="8" max="9" width="4.00390625" style="49" bestFit="1" customWidth="1"/>
    <col min="10" max="10" width="12.00390625" style="49" bestFit="1" customWidth="1"/>
    <col min="11" max="12" width="13.140625" style="49" bestFit="1" customWidth="1"/>
    <col min="13" max="16384" width="9.140625" style="49" customWidth="1"/>
  </cols>
  <sheetData>
    <row r="1" spans="1:6" ht="15" customHeight="1">
      <c r="A1" s="142" t="s">
        <v>28</v>
      </c>
      <c r="D1" s="124"/>
      <c r="E1" s="125"/>
      <c r="F1" s="82"/>
    </row>
    <row r="2" spans="1:6" ht="25.5">
      <c r="A2" s="144"/>
      <c r="B2" s="144"/>
      <c r="C2" s="45" t="s">
        <v>32</v>
      </c>
      <c r="D2" s="46" t="s">
        <v>390</v>
      </c>
      <c r="E2" s="46" t="s">
        <v>391</v>
      </c>
      <c r="F2" s="143" t="s">
        <v>329</v>
      </c>
    </row>
    <row r="3" spans="1:10" s="51" customFormat="1" ht="12.75">
      <c r="A3" s="1">
        <v>6</v>
      </c>
      <c r="B3" s="4" t="s">
        <v>33</v>
      </c>
      <c r="C3" s="5" t="s">
        <v>28</v>
      </c>
      <c r="D3" s="126">
        <f>+D4+D40+D48+D65+D83+D92+D99</f>
        <v>51854120602.759995</v>
      </c>
      <c r="E3" s="126">
        <f>+E4+E40+E48+E65+E83+E92+E99</f>
        <v>51092070267.670006</v>
      </c>
      <c r="F3" s="10">
        <f aca="true" t="shared" si="0" ref="F3:F39">E3/D3*100</f>
        <v>98.53039579838246</v>
      </c>
      <c r="G3" s="50"/>
      <c r="H3" s="50"/>
      <c r="J3" s="50"/>
    </row>
    <row r="4" spans="1:9" s="53" customFormat="1" ht="13.5" customHeight="1">
      <c r="A4" s="1">
        <v>61</v>
      </c>
      <c r="B4" s="4" t="s">
        <v>33</v>
      </c>
      <c r="C4" s="5" t="s">
        <v>34</v>
      </c>
      <c r="D4" s="127">
        <f>D5+D13+D17+D19+D34+D38</f>
        <v>29182545408.079998</v>
      </c>
      <c r="E4" s="127">
        <f>E5+E13+E17+E19+E34+E38</f>
        <v>29145005969.930004</v>
      </c>
      <c r="F4" s="10">
        <f t="shared" si="0"/>
        <v>99.87136338648651</v>
      </c>
      <c r="G4" s="52"/>
      <c r="I4" s="52"/>
    </row>
    <row r="5" spans="1:9" s="53" customFormat="1" ht="12.75">
      <c r="A5" s="1">
        <v>611</v>
      </c>
      <c r="B5" s="2" t="s">
        <v>33</v>
      </c>
      <c r="C5" s="5" t="s">
        <v>35</v>
      </c>
      <c r="D5" s="128">
        <f>SUM(D6:D12)</f>
        <v>484115296.14</v>
      </c>
      <c r="E5" s="128">
        <f>SUM(E6:E12)</f>
        <v>510214930.37999994</v>
      </c>
      <c r="F5" s="10">
        <f t="shared" si="0"/>
        <v>105.39120214711255</v>
      </c>
      <c r="I5" s="52"/>
    </row>
    <row r="6" spans="1:9" s="53" customFormat="1" ht="12.75">
      <c r="A6" s="1"/>
      <c r="B6" s="2">
        <v>6111</v>
      </c>
      <c r="C6" s="3" t="s">
        <v>36</v>
      </c>
      <c r="D6" s="129">
        <v>931260945.51</v>
      </c>
      <c r="E6" s="129">
        <v>836400431.81</v>
      </c>
      <c r="F6" s="26">
        <f t="shared" si="0"/>
        <v>89.81375583746292</v>
      </c>
      <c r="I6" s="52"/>
    </row>
    <row r="7" spans="1:9" s="53" customFormat="1" ht="25.5">
      <c r="A7" s="1"/>
      <c r="B7" s="2">
        <v>6112</v>
      </c>
      <c r="C7" s="3" t="s">
        <v>37</v>
      </c>
      <c r="D7" s="129">
        <v>70879817.84</v>
      </c>
      <c r="E7" s="129">
        <v>68589754.3</v>
      </c>
      <c r="F7" s="26">
        <f t="shared" si="0"/>
        <v>96.76908941107966</v>
      </c>
      <c r="I7" s="52"/>
    </row>
    <row r="8" spans="1:9" s="53" customFormat="1" ht="25.5">
      <c r="A8" s="1"/>
      <c r="B8" s="2">
        <v>6113</v>
      </c>
      <c r="C8" s="3" t="s">
        <v>38</v>
      </c>
      <c r="D8" s="129">
        <v>16202673.29</v>
      </c>
      <c r="E8" s="129">
        <v>13206600.34</v>
      </c>
      <c r="F8" s="26">
        <f t="shared" si="0"/>
        <v>81.50877391418415</v>
      </c>
      <c r="I8" s="52"/>
    </row>
    <row r="9" spans="1:9" s="53" customFormat="1" ht="12.75">
      <c r="A9" s="1"/>
      <c r="B9" s="2">
        <v>6114</v>
      </c>
      <c r="C9" s="3" t="s">
        <v>39</v>
      </c>
      <c r="D9" s="129">
        <v>5211679.53</v>
      </c>
      <c r="E9" s="129">
        <v>5557714.1</v>
      </c>
      <c r="F9" s="26">
        <f t="shared" si="0"/>
        <v>106.63959800306446</v>
      </c>
      <c r="I9" s="52"/>
    </row>
    <row r="10" spans="1:9" s="53" customFormat="1" ht="12.75">
      <c r="A10" s="1"/>
      <c r="B10" s="2">
        <v>6115</v>
      </c>
      <c r="C10" s="3" t="s">
        <v>40</v>
      </c>
      <c r="D10" s="129">
        <v>115268529.52</v>
      </c>
      <c r="E10" s="129">
        <v>82017984.27</v>
      </c>
      <c r="F10" s="26">
        <f t="shared" si="0"/>
        <v>71.15383931029434</v>
      </c>
      <c r="I10" s="52"/>
    </row>
    <row r="11" spans="1:9" s="53" customFormat="1" ht="25.5">
      <c r="A11" s="1"/>
      <c r="B11" s="2">
        <v>6116</v>
      </c>
      <c r="C11" s="3" t="s">
        <v>41</v>
      </c>
      <c r="D11" s="129">
        <v>3266546.52</v>
      </c>
      <c r="E11" s="129">
        <v>4810907.74</v>
      </c>
      <c r="F11" s="26">
        <f t="shared" si="0"/>
        <v>147.27810274687286</v>
      </c>
      <c r="I11" s="52"/>
    </row>
    <row r="12" spans="1:9" s="53" customFormat="1" ht="25.5">
      <c r="A12" s="1"/>
      <c r="B12" s="2">
        <v>6117</v>
      </c>
      <c r="C12" s="3" t="s">
        <v>331</v>
      </c>
      <c r="D12" s="129">
        <v>-657974896.07</v>
      </c>
      <c r="E12" s="129">
        <v>-500368462.18</v>
      </c>
      <c r="F12" s="26">
        <f t="shared" si="0"/>
        <v>76.04674056238876</v>
      </c>
      <c r="I12" s="52"/>
    </row>
    <row r="13" spans="1:9" s="53" customFormat="1" ht="12.75">
      <c r="A13" s="1">
        <v>612</v>
      </c>
      <c r="B13" s="2" t="s">
        <v>33</v>
      </c>
      <c r="C13" s="5" t="s">
        <v>42</v>
      </c>
      <c r="D13" s="128">
        <f>SUM(D14:D16)</f>
        <v>3651809637.7999997</v>
      </c>
      <c r="E13" s="128">
        <f>SUM(E14:E16)</f>
        <v>4219619390.0199995</v>
      </c>
      <c r="F13" s="10">
        <f t="shared" si="0"/>
        <v>115.54872264815184</v>
      </c>
      <c r="I13" s="52"/>
    </row>
    <row r="14" spans="1:9" s="53" customFormat="1" ht="12.75">
      <c r="A14" s="1"/>
      <c r="B14" s="2">
        <v>6121</v>
      </c>
      <c r="C14" s="3" t="s">
        <v>43</v>
      </c>
      <c r="D14" s="129">
        <v>3590407730.24</v>
      </c>
      <c r="E14" s="129">
        <v>4159300677.14</v>
      </c>
      <c r="F14" s="26">
        <f t="shared" si="0"/>
        <v>115.84480063666676</v>
      </c>
      <c r="I14" s="52"/>
    </row>
    <row r="15" spans="1:9" s="53" customFormat="1" ht="25.5">
      <c r="A15" s="1"/>
      <c r="B15" s="2">
        <v>6122</v>
      </c>
      <c r="C15" s="3" t="s">
        <v>44</v>
      </c>
      <c r="D15" s="129">
        <v>50857606.66</v>
      </c>
      <c r="E15" s="129">
        <v>45945754.18</v>
      </c>
      <c r="F15" s="26">
        <f t="shared" si="0"/>
        <v>90.34195117981591</v>
      </c>
      <c r="I15" s="52"/>
    </row>
    <row r="16" spans="1:9" s="53" customFormat="1" ht="25.5">
      <c r="A16" s="1"/>
      <c r="B16" s="2">
        <v>6123</v>
      </c>
      <c r="C16" s="3" t="s">
        <v>45</v>
      </c>
      <c r="D16" s="129">
        <v>10544300.9</v>
      </c>
      <c r="E16" s="129">
        <v>14372958.7</v>
      </c>
      <c r="F16" s="26">
        <f t="shared" si="0"/>
        <v>136.31021000168914</v>
      </c>
      <c r="I16" s="52"/>
    </row>
    <row r="17" spans="1:6" s="53" customFormat="1" ht="12.75">
      <c r="A17" s="1">
        <v>613</v>
      </c>
      <c r="B17" s="2" t="s">
        <v>33</v>
      </c>
      <c r="C17" s="5" t="s">
        <v>46</v>
      </c>
      <c r="D17" s="128">
        <f>D18</f>
        <v>220187182.63</v>
      </c>
      <c r="E17" s="128">
        <f>E18</f>
        <v>231560883.34</v>
      </c>
      <c r="F17" s="10">
        <f t="shared" si="0"/>
        <v>105.16546902237822</v>
      </c>
    </row>
    <row r="18" spans="1:6" s="53" customFormat="1" ht="12.75">
      <c r="A18" s="1"/>
      <c r="B18" s="2">
        <v>6134</v>
      </c>
      <c r="C18" s="109" t="s">
        <v>47</v>
      </c>
      <c r="D18" s="129">
        <v>220187182.63</v>
      </c>
      <c r="E18" s="129">
        <v>231560883.34</v>
      </c>
      <c r="F18" s="26">
        <f t="shared" si="0"/>
        <v>105.16546902237822</v>
      </c>
    </row>
    <row r="19" spans="1:6" s="53" customFormat="1" ht="12.75">
      <c r="A19" s="1">
        <v>614</v>
      </c>
      <c r="B19" s="4" t="s">
        <v>33</v>
      </c>
      <c r="C19" s="5" t="s">
        <v>48</v>
      </c>
      <c r="D19" s="128">
        <f>+D20+D21+D22+D31+D32+D33</f>
        <v>22811434678.46</v>
      </c>
      <c r="E19" s="128">
        <f>+E20+E21+E22+E31+E32+E33</f>
        <v>23328086630.780003</v>
      </c>
      <c r="F19" s="10">
        <f t="shared" si="0"/>
        <v>102.26488144916136</v>
      </c>
    </row>
    <row r="20" spans="1:6" s="53" customFormat="1" ht="12.75">
      <c r="A20" s="1"/>
      <c r="B20" s="2">
        <v>6141</v>
      </c>
      <c r="C20" s="3" t="s">
        <v>49</v>
      </c>
      <c r="D20" s="129">
        <v>17408468759.89</v>
      </c>
      <c r="E20" s="129">
        <v>17714359291.02</v>
      </c>
      <c r="F20" s="10">
        <f t="shared" si="0"/>
        <v>101.75713634179469</v>
      </c>
    </row>
    <row r="21" spans="1:6" s="53" customFormat="1" ht="12.75">
      <c r="A21" s="1"/>
      <c r="B21" s="2">
        <v>6142</v>
      </c>
      <c r="C21" s="3" t="s">
        <v>50</v>
      </c>
      <c r="D21" s="129">
        <v>60258497.79</v>
      </c>
      <c r="E21" s="129">
        <v>64469054.99</v>
      </c>
      <c r="F21" s="10">
        <f t="shared" si="0"/>
        <v>106.98749114966944</v>
      </c>
    </row>
    <row r="22" spans="1:6" s="53" customFormat="1" ht="12.75">
      <c r="A22" s="1"/>
      <c r="B22" s="2">
        <v>6143</v>
      </c>
      <c r="C22" s="3" t="s">
        <v>332</v>
      </c>
      <c r="D22" s="129">
        <f>SUM(D23:D30)</f>
        <v>4790426687.39</v>
      </c>
      <c r="E22" s="129">
        <f>SUM(E23:E30)</f>
        <v>5007396903.540001</v>
      </c>
      <c r="F22" s="10">
        <f t="shared" si="0"/>
        <v>104.52924614671879</v>
      </c>
    </row>
    <row r="23" spans="1:12" s="53" customFormat="1" ht="25.5">
      <c r="A23" s="7"/>
      <c r="B23" s="2"/>
      <c r="C23" s="3" t="s">
        <v>51</v>
      </c>
      <c r="D23" s="129">
        <v>288856957.57</v>
      </c>
      <c r="E23" s="129">
        <v>350045095.86</v>
      </c>
      <c r="F23" s="10">
        <f t="shared" si="0"/>
        <v>121.18285078010351</v>
      </c>
      <c r="K23" s="54"/>
      <c r="L23" s="6"/>
    </row>
    <row r="24" spans="1:12" s="53" customFormat="1" ht="12.75">
      <c r="A24" s="7"/>
      <c r="B24" s="2"/>
      <c r="C24" s="3" t="s">
        <v>333</v>
      </c>
      <c r="D24" s="129">
        <v>2654303327.16</v>
      </c>
      <c r="E24" s="129">
        <v>2718350365.55</v>
      </c>
      <c r="F24" s="10">
        <f t="shared" si="0"/>
        <v>102.41295098923484</v>
      </c>
      <c r="K24" s="55"/>
      <c r="L24" s="6"/>
    </row>
    <row r="25" spans="1:12" s="53" customFormat="1" ht="12.75">
      <c r="A25" s="7"/>
      <c r="B25" s="2"/>
      <c r="C25" s="3" t="s">
        <v>334</v>
      </c>
      <c r="D25" s="129">
        <v>94933284.82</v>
      </c>
      <c r="E25" s="129">
        <v>78516962.23</v>
      </c>
      <c r="F25" s="10">
        <f t="shared" si="0"/>
        <v>82.70751652476109</v>
      </c>
      <c r="K25" s="55"/>
      <c r="L25" s="6"/>
    </row>
    <row r="26" spans="1:12" s="53" customFormat="1" ht="12.75">
      <c r="A26" s="7"/>
      <c r="B26" s="2"/>
      <c r="C26" s="3" t="s">
        <v>335</v>
      </c>
      <c r="D26" s="129">
        <v>258943973.08</v>
      </c>
      <c r="E26" s="129">
        <v>261193913.28</v>
      </c>
      <c r="F26" s="10">
        <f t="shared" si="0"/>
        <v>100.86889073850152</v>
      </c>
      <c r="K26" s="55"/>
      <c r="L26" s="6"/>
    </row>
    <row r="27" spans="1:12" s="53" customFormat="1" ht="12.75">
      <c r="A27" s="7"/>
      <c r="B27" s="2"/>
      <c r="C27" s="3" t="s">
        <v>52</v>
      </c>
      <c r="D27" s="129">
        <v>53182135.35</v>
      </c>
      <c r="E27" s="129">
        <v>49408667.73</v>
      </c>
      <c r="F27" s="10">
        <f t="shared" si="0"/>
        <v>92.90463311567649</v>
      </c>
      <c r="K27" s="55"/>
      <c r="L27" s="6"/>
    </row>
    <row r="28" spans="1:12" s="53" customFormat="1" ht="12.75">
      <c r="A28" s="7"/>
      <c r="B28" s="2"/>
      <c r="C28" s="3" t="s">
        <v>336</v>
      </c>
      <c r="D28" s="129">
        <v>1360819978.3</v>
      </c>
      <c r="E28" s="129">
        <v>1479370274.15</v>
      </c>
      <c r="F28" s="10">
        <f t="shared" si="0"/>
        <v>108.71168102617797</v>
      </c>
      <c r="K28" s="55"/>
      <c r="L28" s="6"/>
    </row>
    <row r="29" spans="1:12" s="53" customFormat="1" ht="12.75">
      <c r="A29" s="7"/>
      <c r="B29" s="2"/>
      <c r="C29" s="3" t="s">
        <v>53</v>
      </c>
      <c r="D29" s="129">
        <v>68851890.1</v>
      </c>
      <c r="E29" s="129">
        <v>58931686.36</v>
      </c>
      <c r="F29" s="10">
        <f t="shared" si="0"/>
        <v>85.59196599310206</v>
      </c>
      <c r="K29" s="55"/>
      <c r="L29" s="6"/>
    </row>
    <row r="30" spans="1:12" s="53" customFormat="1" ht="12.75">
      <c r="A30" s="7"/>
      <c r="B30" s="2"/>
      <c r="C30" s="3" t="s">
        <v>54</v>
      </c>
      <c r="D30" s="129">
        <v>10535141.01</v>
      </c>
      <c r="E30" s="129">
        <v>11579938.38</v>
      </c>
      <c r="F30" s="10">
        <f t="shared" si="0"/>
        <v>109.91726042402541</v>
      </c>
      <c r="K30" s="55"/>
      <c r="L30" s="6"/>
    </row>
    <row r="31" spans="1:6" s="53" customFormat="1" ht="12.75">
      <c r="A31" s="7"/>
      <c r="B31" s="2">
        <v>6146</v>
      </c>
      <c r="C31" s="3" t="s">
        <v>55</v>
      </c>
      <c r="D31" s="129">
        <v>264733420.56</v>
      </c>
      <c r="E31" s="129">
        <v>252899434.04</v>
      </c>
      <c r="F31" s="26">
        <f t="shared" si="0"/>
        <v>95.52984791456736</v>
      </c>
    </row>
    <row r="32" spans="1:7" s="53" customFormat="1" ht="25.5">
      <c r="A32" s="7"/>
      <c r="B32" s="2">
        <v>6147</v>
      </c>
      <c r="C32" s="3" t="s">
        <v>337</v>
      </c>
      <c r="D32" s="129">
        <v>22186952.26</v>
      </c>
      <c r="E32" s="129">
        <v>18123831.17</v>
      </c>
      <c r="F32" s="26">
        <f t="shared" si="0"/>
        <v>81.68688947275898</v>
      </c>
      <c r="G32" s="52"/>
    </row>
    <row r="33" spans="1:6" s="53" customFormat="1" ht="12.75">
      <c r="A33" s="7"/>
      <c r="B33" s="2">
        <v>6148</v>
      </c>
      <c r="C33" s="3" t="s">
        <v>338</v>
      </c>
      <c r="D33" s="129">
        <v>265360360.57</v>
      </c>
      <c r="E33" s="129">
        <v>270838116.02</v>
      </c>
      <c r="F33" s="26">
        <f t="shared" si="0"/>
        <v>102.06427042766812</v>
      </c>
    </row>
    <row r="34" spans="1:9" s="53" customFormat="1" ht="12.75">
      <c r="A34" s="1">
        <v>615</v>
      </c>
      <c r="B34" s="4"/>
      <c r="C34" s="5" t="s">
        <v>56</v>
      </c>
      <c r="D34" s="126">
        <f>D35</f>
        <v>749945459.55</v>
      </c>
      <c r="E34" s="126">
        <f>E35</f>
        <v>833835775.8</v>
      </c>
      <c r="F34" s="10">
        <f t="shared" si="0"/>
        <v>111.18618896637335</v>
      </c>
      <c r="I34" s="56"/>
    </row>
    <row r="35" spans="1:6" s="53" customFormat="1" ht="12.75">
      <c r="A35" s="7"/>
      <c r="B35" s="2">
        <v>6151</v>
      </c>
      <c r="C35" s="3" t="s">
        <v>57</v>
      </c>
      <c r="D35" s="129">
        <f>+D36+D37</f>
        <v>749945459.55</v>
      </c>
      <c r="E35" s="129">
        <f>+E36+E37</f>
        <v>833835775.8</v>
      </c>
      <c r="F35" s="26">
        <f t="shared" si="0"/>
        <v>111.18618896637335</v>
      </c>
    </row>
    <row r="36" spans="1:6" s="53" customFormat="1" ht="12.75">
      <c r="A36" s="7"/>
      <c r="B36" s="2"/>
      <c r="C36" s="3" t="s">
        <v>58</v>
      </c>
      <c r="D36" s="129">
        <v>654014975.53</v>
      </c>
      <c r="E36" s="129">
        <v>735297092.16</v>
      </c>
      <c r="F36" s="26">
        <f t="shared" si="0"/>
        <v>112.42817361546358</v>
      </c>
    </row>
    <row r="37" spans="1:6" s="53" customFormat="1" ht="12.75">
      <c r="A37" s="7"/>
      <c r="B37" s="2"/>
      <c r="C37" s="3" t="s">
        <v>59</v>
      </c>
      <c r="D37" s="129">
        <v>95930484.02</v>
      </c>
      <c r="E37" s="129">
        <v>98538683.64</v>
      </c>
      <c r="F37" s="26">
        <f t="shared" si="0"/>
        <v>102.71884338606718</v>
      </c>
    </row>
    <row r="38" spans="1:6" s="53" customFormat="1" ht="12.75">
      <c r="A38" s="1">
        <v>616</v>
      </c>
      <c r="B38" s="4"/>
      <c r="C38" s="5" t="s">
        <v>339</v>
      </c>
      <c r="D38" s="128">
        <f>D39</f>
        <v>1265053153.5</v>
      </c>
      <c r="E38" s="126">
        <f>E39</f>
        <v>21688359.61</v>
      </c>
      <c r="F38" s="10">
        <f t="shared" si="0"/>
        <v>1.7144227932237632</v>
      </c>
    </row>
    <row r="39" spans="1:6" s="53" customFormat="1" ht="12.75">
      <c r="A39" s="7"/>
      <c r="B39" s="2">
        <v>6162</v>
      </c>
      <c r="C39" s="3" t="s">
        <v>60</v>
      </c>
      <c r="D39" s="130">
        <v>1265053153.5</v>
      </c>
      <c r="E39" s="129">
        <v>21688359.61</v>
      </c>
      <c r="F39" s="26">
        <f t="shared" si="0"/>
        <v>1.7144227932237632</v>
      </c>
    </row>
    <row r="40" spans="1:6" s="53" customFormat="1" ht="12.75">
      <c r="A40" s="1">
        <v>62</v>
      </c>
      <c r="B40" s="4" t="s">
        <v>33</v>
      </c>
      <c r="C40" s="5" t="s">
        <v>61</v>
      </c>
      <c r="D40" s="126">
        <f>D41+D44+D46</f>
        <v>18917001271.850002</v>
      </c>
      <c r="E40" s="126">
        <f>E41+E44+E46</f>
        <v>18868710465.95</v>
      </c>
      <c r="F40" s="10">
        <f aca="true" t="shared" si="1" ref="F40:F53">E40/D40*100</f>
        <v>99.74472272213745</v>
      </c>
    </row>
    <row r="41" spans="1:6" s="53" customFormat="1" ht="12.75">
      <c r="A41" s="1">
        <v>621</v>
      </c>
      <c r="B41" s="4" t="s">
        <v>33</v>
      </c>
      <c r="C41" s="5" t="s">
        <v>62</v>
      </c>
      <c r="D41" s="128">
        <f>SUM(D42:D43)</f>
        <v>8662441207.27</v>
      </c>
      <c r="E41" s="128">
        <f>SUM(E42:E43)</f>
        <v>8657845429.75</v>
      </c>
      <c r="F41" s="10">
        <f t="shared" si="1"/>
        <v>99.94694593117535</v>
      </c>
    </row>
    <row r="42" spans="1:6" s="53" customFormat="1" ht="12.75">
      <c r="A42" s="1"/>
      <c r="B42" s="2">
        <v>6211</v>
      </c>
      <c r="C42" s="3" t="s">
        <v>340</v>
      </c>
      <c r="D42" s="129">
        <v>8313071424.36</v>
      </c>
      <c r="E42" s="129">
        <v>8385035449.94</v>
      </c>
      <c r="F42" s="26">
        <f t="shared" si="1"/>
        <v>100.86567312977874</v>
      </c>
    </row>
    <row r="43" spans="1:6" s="53" customFormat="1" ht="25.5">
      <c r="A43" s="1"/>
      <c r="B43" s="2">
        <v>6212</v>
      </c>
      <c r="C43" s="3" t="s">
        <v>341</v>
      </c>
      <c r="D43" s="129">
        <v>349369782.91</v>
      </c>
      <c r="E43" s="129">
        <v>272809979.81</v>
      </c>
      <c r="F43" s="26">
        <f t="shared" si="1"/>
        <v>78.08631231289904</v>
      </c>
    </row>
    <row r="44" spans="1:6" s="53" customFormat="1" ht="12.75">
      <c r="A44" s="1">
        <v>622</v>
      </c>
      <c r="B44" s="4" t="s">
        <v>33</v>
      </c>
      <c r="C44" s="5" t="s">
        <v>63</v>
      </c>
      <c r="D44" s="128">
        <f>SUM(D45:D45)</f>
        <v>9368452349.31</v>
      </c>
      <c r="E44" s="128">
        <f>SUM(E45:E45)</f>
        <v>9326851977.27</v>
      </c>
      <c r="F44" s="10">
        <f t="shared" si="1"/>
        <v>99.55595256837633</v>
      </c>
    </row>
    <row r="45" spans="1:6" s="53" customFormat="1" ht="12.75">
      <c r="A45" s="1"/>
      <c r="B45" s="2">
        <v>6221</v>
      </c>
      <c r="C45" s="3" t="s">
        <v>63</v>
      </c>
      <c r="D45" s="129">
        <v>9368452349.31</v>
      </c>
      <c r="E45" s="129">
        <v>9326851977.27</v>
      </c>
      <c r="F45" s="26">
        <f t="shared" si="1"/>
        <v>99.55595256837633</v>
      </c>
    </row>
    <row r="46" spans="1:6" s="53" customFormat="1" ht="12.75">
      <c r="A46" s="1">
        <v>623</v>
      </c>
      <c r="B46" s="4" t="s">
        <v>33</v>
      </c>
      <c r="C46" s="5" t="s">
        <v>64</v>
      </c>
      <c r="D46" s="128">
        <f>D47</f>
        <v>886107715.27</v>
      </c>
      <c r="E46" s="128">
        <f>E47</f>
        <v>884013058.93</v>
      </c>
      <c r="F46" s="10">
        <f t="shared" si="1"/>
        <v>99.76361154474749</v>
      </c>
    </row>
    <row r="47" spans="1:6" s="53" customFormat="1" ht="12.75">
      <c r="A47" s="1"/>
      <c r="B47" s="2">
        <v>6232</v>
      </c>
      <c r="C47" s="3" t="s">
        <v>65</v>
      </c>
      <c r="D47" s="129">
        <v>886107715.27</v>
      </c>
      <c r="E47" s="129">
        <v>884013058.93</v>
      </c>
      <c r="F47" s="26">
        <f t="shared" si="1"/>
        <v>99.76361154474749</v>
      </c>
    </row>
    <row r="48" spans="1:6" s="53" customFormat="1" ht="25.5">
      <c r="A48" s="1">
        <v>63</v>
      </c>
      <c r="B48" s="4"/>
      <c r="C48" s="5" t="s">
        <v>342</v>
      </c>
      <c r="D48" s="126">
        <f>SUM(D49,D52,D57,D62)</f>
        <v>234106270.77</v>
      </c>
      <c r="E48" s="126">
        <f>SUM(E49,E52,E57,E62)</f>
        <v>345570777.84999996</v>
      </c>
      <c r="F48" s="10">
        <f t="shared" si="1"/>
        <v>147.61278145749003</v>
      </c>
    </row>
    <row r="49" spans="1:6" s="53" customFormat="1" ht="12.75">
      <c r="A49" s="1">
        <v>631</v>
      </c>
      <c r="B49" s="4"/>
      <c r="C49" s="5" t="s">
        <v>66</v>
      </c>
      <c r="D49" s="126">
        <f>SUM(D50:D51)</f>
        <v>7115334.09</v>
      </c>
      <c r="E49" s="126">
        <f>SUM(E50:E51)</f>
        <v>16880770.99</v>
      </c>
      <c r="F49" s="10">
        <f t="shared" si="1"/>
        <v>237.24495261191595</v>
      </c>
    </row>
    <row r="50" spans="1:6" s="53" customFormat="1" ht="12.75">
      <c r="A50" s="7"/>
      <c r="B50" s="2">
        <v>6311</v>
      </c>
      <c r="C50" s="3" t="s">
        <v>67</v>
      </c>
      <c r="D50" s="129">
        <v>7091491.2</v>
      </c>
      <c r="E50" s="129">
        <v>2521746.89</v>
      </c>
      <c r="F50" s="26">
        <f t="shared" si="1"/>
        <v>35.56017794959684</v>
      </c>
    </row>
    <row r="51" spans="1:6" s="53" customFormat="1" ht="12.75">
      <c r="A51" s="7"/>
      <c r="B51" s="2">
        <v>6312</v>
      </c>
      <c r="C51" s="3" t="s">
        <v>68</v>
      </c>
      <c r="D51" s="129">
        <v>23842.89</v>
      </c>
      <c r="E51" s="129">
        <v>14359024.1</v>
      </c>
      <c r="F51" s="26">
        <f t="shared" si="1"/>
        <v>60223.50520427683</v>
      </c>
    </row>
    <row r="52" spans="1:6" s="53" customFormat="1" ht="25.5">
      <c r="A52" s="1">
        <v>632</v>
      </c>
      <c r="B52" s="2"/>
      <c r="C52" s="5" t="s">
        <v>343</v>
      </c>
      <c r="D52" s="126">
        <f>SUM(D53:D56)</f>
        <v>198956402.56</v>
      </c>
      <c r="E52" s="126">
        <f>SUM(E53:E56)</f>
        <v>293792138.90999997</v>
      </c>
      <c r="F52" s="10">
        <f t="shared" si="1"/>
        <v>147.66659184109443</v>
      </c>
    </row>
    <row r="53" spans="1:6" s="53" customFormat="1" ht="12.75">
      <c r="A53" s="7"/>
      <c r="B53" s="2">
        <v>6321</v>
      </c>
      <c r="C53" s="3" t="s">
        <v>69</v>
      </c>
      <c r="D53" s="129">
        <v>21664122.2</v>
      </c>
      <c r="E53" s="129">
        <v>12032310.54</v>
      </c>
      <c r="F53" s="26">
        <f t="shared" si="1"/>
        <v>55.54026343149043</v>
      </c>
    </row>
    <row r="54" spans="1:6" s="53" customFormat="1" ht="12.75">
      <c r="A54" s="7"/>
      <c r="B54" s="2">
        <v>6322</v>
      </c>
      <c r="C54" s="3" t="s">
        <v>70</v>
      </c>
      <c r="D54" s="129">
        <v>0</v>
      </c>
      <c r="E54" s="129">
        <v>0</v>
      </c>
      <c r="F54" s="26"/>
    </row>
    <row r="55" spans="1:6" s="53" customFormat="1" ht="12.75">
      <c r="A55" s="7"/>
      <c r="B55" s="2">
        <v>6323</v>
      </c>
      <c r="C55" s="3" t="s">
        <v>344</v>
      </c>
      <c r="D55" s="129">
        <v>118503223.75</v>
      </c>
      <c r="E55" s="129">
        <v>194865521.23</v>
      </c>
      <c r="F55" s="26">
        <f>E55/D55*100</f>
        <v>164.4390043270869</v>
      </c>
    </row>
    <row r="56" spans="1:6" s="53" customFormat="1" ht="12.75">
      <c r="A56" s="7"/>
      <c r="B56" s="2">
        <v>6324</v>
      </c>
      <c r="C56" s="3" t="s">
        <v>345</v>
      </c>
      <c r="D56" s="129">
        <v>58789056.61</v>
      </c>
      <c r="E56" s="129">
        <v>86894307.14</v>
      </c>
      <c r="F56" s="26">
        <f>E56/D56*100</f>
        <v>147.80694256832027</v>
      </c>
    </row>
    <row r="57" spans="1:6" s="53" customFormat="1" ht="12.75">
      <c r="A57" s="1">
        <v>633</v>
      </c>
      <c r="B57" s="4"/>
      <c r="C57" s="5" t="s">
        <v>71</v>
      </c>
      <c r="D57" s="128">
        <f>D58+D59+D60+D61</f>
        <v>26334534.12</v>
      </c>
      <c r="E57" s="126">
        <f>SUM(E58:E61)</f>
        <v>30102284.330000002</v>
      </c>
      <c r="F57" s="10">
        <f>E57/D57*100</f>
        <v>114.30725978607134</v>
      </c>
    </row>
    <row r="58" spans="1:6" s="53" customFormat="1" ht="12.75">
      <c r="A58" s="7"/>
      <c r="B58" s="2">
        <v>6331</v>
      </c>
      <c r="C58" s="3" t="s">
        <v>72</v>
      </c>
      <c r="D58" s="129">
        <v>22677128.42</v>
      </c>
      <c r="E58" s="129">
        <v>22257249.37</v>
      </c>
      <c r="F58" s="26">
        <f>E58/D58*100</f>
        <v>98.1484470069425</v>
      </c>
    </row>
    <row r="59" spans="1:6" s="53" customFormat="1" ht="12.75">
      <c r="A59" s="7"/>
      <c r="B59" s="2">
        <v>6332</v>
      </c>
      <c r="C59" s="3" t="s">
        <v>73</v>
      </c>
      <c r="D59" s="129">
        <v>3657405.7</v>
      </c>
      <c r="E59" s="129">
        <v>46041.07</v>
      </c>
      <c r="F59" s="26">
        <f>E59/D59*100</f>
        <v>1.258845033243099</v>
      </c>
    </row>
    <row r="60" spans="1:6" s="53" customFormat="1" ht="25.5">
      <c r="A60" s="7"/>
      <c r="B60" s="2">
        <v>6333</v>
      </c>
      <c r="C60" s="3" t="s">
        <v>346</v>
      </c>
      <c r="D60" s="129">
        <v>0</v>
      </c>
      <c r="E60" s="129">
        <v>7690936.8</v>
      </c>
      <c r="F60" s="26"/>
    </row>
    <row r="61" spans="1:6" s="53" customFormat="1" ht="25.5">
      <c r="A61" s="7"/>
      <c r="B61" s="2">
        <v>6334</v>
      </c>
      <c r="C61" s="3" t="s">
        <v>347</v>
      </c>
      <c r="D61" s="129">
        <v>0</v>
      </c>
      <c r="E61" s="129">
        <v>108057.09</v>
      </c>
      <c r="F61" s="26"/>
    </row>
    <row r="62" spans="1:6" s="53" customFormat="1" ht="25.5">
      <c r="A62" s="1">
        <v>634</v>
      </c>
      <c r="B62" s="4"/>
      <c r="C62" s="5" t="s">
        <v>348</v>
      </c>
      <c r="D62" s="128">
        <f>D63+D64</f>
        <v>1700000</v>
      </c>
      <c r="E62" s="128">
        <f>E63+E64</f>
        <v>4795583.62</v>
      </c>
      <c r="F62" s="10">
        <f>E62/D62*100</f>
        <v>282.09315411764703</v>
      </c>
    </row>
    <row r="63" spans="1:6" s="53" customFormat="1" ht="25.5">
      <c r="A63" s="1"/>
      <c r="B63" s="2">
        <v>6341</v>
      </c>
      <c r="C63" s="3" t="s">
        <v>349</v>
      </c>
      <c r="D63" s="129">
        <v>1700000</v>
      </c>
      <c r="E63" s="129">
        <v>4795583.62</v>
      </c>
      <c r="F63" s="10">
        <f>E63/D63*100</f>
        <v>282.09315411764703</v>
      </c>
    </row>
    <row r="64" spans="1:6" s="53" customFormat="1" ht="25.5">
      <c r="A64" s="7"/>
      <c r="B64" s="2">
        <v>6342</v>
      </c>
      <c r="C64" s="3" t="s">
        <v>350</v>
      </c>
      <c r="D64" s="129">
        <v>0</v>
      </c>
      <c r="E64" s="129">
        <v>0</v>
      </c>
      <c r="F64" s="26"/>
    </row>
    <row r="65" spans="1:7" s="53" customFormat="1" ht="12.75">
      <c r="A65" s="1">
        <v>64</v>
      </c>
      <c r="B65" s="4" t="s">
        <v>33</v>
      </c>
      <c r="C65" s="5" t="s">
        <v>74</v>
      </c>
      <c r="D65" s="128">
        <f>+D66+D73+D79</f>
        <v>1552884529.3899999</v>
      </c>
      <c r="E65" s="128">
        <f>SUM(E66,E73,E79)</f>
        <v>665583872.64</v>
      </c>
      <c r="F65" s="10">
        <f>E65/D65*100</f>
        <v>42.86113101412975</v>
      </c>
      <c r="G65" s="52"/>
    </row>
    <row r="66" spans="1:6" s="53" customFormat="1" ht="12.75">
      <c r="A66" s="1">
        <v>641</v>
      </c>
      <c r="B66" s="4" t="s">
        <v>33</v>
      </c>
      <c r="C66" s="5" t="s">
        <v>75</v>
      </c>
      <c r="D66" s="128">
        <f>SUM(D67:D72)</f>
        <v>425817854.37</v>
      </c>
      <c r="E66" s="128">
        <f>SUM(E67:E72)</f>
        <v>244835582.70999998</v>
      </c>
      <c r="F66" s="10">
        <f>E66/D66*100</f>
        <v>57.49772589320747</v>
      </c>
    </row>
    <row r="67" spans="1:6" s="53" customFormat="1" ht="12.75">
      <c r="A67" s="1"/>
      <c r="B67" s="2">
        <v>6412</v>
      </c>
      <c r="C67" s="3" t="s">
        <v>77</v>
      </c>
      <c r="D67" s="130">
        <v>196750.9</v>
      </c>
      <c r="E67" s="130">
        <v>8399.37</v>
      </c>
      <c r="F67" s="26">
        <f>E67/D67*100</f>
        <v>4.269037651161952</v>
      </c>
    </row>
    <row r="68" spans="1:6" s="53" customFormat="1" ht="12.75">
      <c r="A68" s="7"/>
      <c r="B68" s="2">
        <v>6413</v>
      </c>
      <c r="C68" s="3" t="s">
        <v>78</v>
      </c>
      <c r="D68" s="129">
        <v>4109846.13</v>
      </c>
      <c r="E68" s="129">
        <v>9079807.74</v>
      </c>
      <c r="F68" s="26">
        <f>E68/D68*100</f>
        <v>220.92816744942226</v>
      </c>
    </row>
    <row r="69" spans="1:6" s="53" customFormat="1" ht="12.75">
      <c r="A69" s="7"/>
      <c r="B69" s="2">
        <v>6414</v>
      </c>
      <c r="C69" s="3" t="s">
        <v>79</v>
      </c>
      <c r="D69" s="129">
        <v>4840116.8</v>
      </c>
      <c r="E69" s="129">
        <v>4414754.96</v>
      </c>
      <c r="F69" s="26">
        <f>E69/D69*100</f>
        <v>91.21174431162487</v>
      </c>
    </row>
    <row r="70" spans="1:6" s="53" customFormat="1" ht="12.75">
      <c r="A70" s="7"/>
      <c r="B70" s="2">
        <v>6416</v>
      </c>
      <c r="C70" s="3" t="s">
        <v>80</v>
      </c>
      <c r="D70" s="130">
        <v>97751280.47</v>
      </c>
      <c r="E70" s="129">
        <v>220918161.54</v>
      </c>
      <c r="F70" s="26">
        <f aca="true" t="shared" si="2" ref="F70:F78">E70/D70*100</f>
        <v>226.0002738355945</v>
      </c>
    </row>
    <row r="71" spans="1:6" s="53" customFormat="1" ht="28.5" customHeight="1">
      <c r="A71" s="7"/>
      <c r="B71" s="2">
        <v>6417</v>
      </c>
      <c r="C71" s="3" t="s">
        <v>351</v>
      </c>
      <c r="D71" s="130">
        <v>318374456.19</v>
      </c>
      <c r="E71" s="130">
        <v>10407202.92</v>
      </c>
      <c r="F71" s="26">
        <f t="shared" si="2"/>
        <v>3.268856127637694</v>
      </c>
    </row>
    <row r="72" spans="1:6" s="53" customFormat="1" ht="12.75">
      <c r="A72" s="7"/>
      <c r="B72" s="2">
        <v>6419</v>
      </c>
      <c r="C72" s="3" t="s">
        <v>81</v>
      </c>
      <c r="D72" s="129">
        <v>545403.88</v>
      </c>
      <c r="E72" s="129">
        <v>7256.18</v>
      </c>
      <c r="F72" s="26">
        <f t="shared" si="2"/>
        <v>1.3304232452471736</v>
      </c>
    </row>
    <row r="73" spans="1:6" s="53" customFormat="1" ht="12.75">
      <c r="A73" s="1">
        <v>642</v>
      </c>
      <c r="B73" s="4" t="s">
        <v>33</v>
      </c>
      <c r="C73" s="5" t="s">
        <v>82</v>
      </c>
      <c r="D73" s="128">
        <f>SUM(D74:D78)</f>
        <v>1052861227.77</v>
      </c>
      <c r="E73" s="128">
        <f>E74+E75+E76+E78+E77</f>
        <v>399436211.38000005</v>
      </c>
      <c r="F73" s="10">
        <f t="shared" si="2"/>
        <v>37.938163249303145</v>
      </c>
    </row>
    <row r="74" spans="1:6" s="53" customFormat="1" ht="12.75">
      <c r="A74" s="7"/>
      <c r="B74" s="2">
        <v>6421</v>
      </c>
      <c r="C74" s="3" t="s">
        <v>83</v>
      </c>
      <c r="D74" s="129">
        <v>196847353.76</v>
      </c>
      <c r="E74" s="129">
        <v>225213857.19</v>
      </c>
      <c r="F74" s="26">
        <f t="shared" si="2"/>
        <v>114.41040628089164</v>
      </c>
    </row>
    <row r="75" spans="1:6" s="53" customFormat="1" ht="12.75">
      <c r="A75" s="7"/>
      <c r="B75" s="2">
        <v>6422</v>
      </c>
      <c r="C75" s="3" t="s">
        <v>84</v>
      </c>
      <c r="D75" s="129">
        <v>42152370.49</v>
      </c>
      <c r="E75" s="129">
        <v>49682559.85</v>
      </c>
      <c r="F75" s="26">
        <f t="shared" si="2"/>
        <v>117.86421326360856</v>
      </c>
    </row>
    <row r="76" spans="1:6" s="53" customFormat="1" ht="12.75">
      <c r="A76" s="7"/>
      <c r="B76" s="2">
        <v>6423</v>
      </c>
      <c r="C76" s="3" t="s">
        <v>352</v>
      </c>
      <c r="D76" s="129">
        <v>76524373.3</v>
      </c>
      <c r="E76" s="129">
        <v>124525290.99</v>
      </c>
      <c r="F76" s="26">
        <f t="shared" si="2"/>
        <v>162.7263127027791</v>
      </c>
    </row>
    <row r="77" spans="1:6" s="53" customFormat="1" ht="12.75">
      <c r="A77" s="7"/>
      <c r="B77" s="2">
        <v>6424</v>
      </c>
      <c r="C77" s="3" t="s">
        <v>318</v>
      </c>
      <c r="D77" s="129">
        <v>732468773.77</v>
      </c>
      <c r="E77" s="129">
        <v>0</v>
      </c>
      <c r="F77" s="26">
        <f t="shared" si="2"/>
        <v>0</v>
      </c>
    </row>
    <row r="78" spans="1:6" s="53" customFormat="1" ht="12.75">
      <c r="A78" s="7"/>
      <c r="B78" s="2">
        <v>6429</v>
      </c>
      <c r="C78" s="3" t="s">
        <v>85</v>
      </c>
      <c r="D78" s="129">
        <v>4868356.45</v>
      </c>
      <c r="E78" s="129">
        <v>14503.35</v>
      </c>
      <c r="F78" s="26">
        <f t="shared" si="2"/>
        <v>0.2979106018418187</v>
      </c>
    </row>
    <row r="79" spans="1:6" s="57" customFormat="1" ht="12.75">
      <c r="A79" s="1">
        <v>643</v>
      </c>
      <c r="B79" s="4"/>
      <c r="C79" s="5" t="s">
        <v>76</v>
      </c>
      <c r="D79" s="128">
        <f>SUM(D80:D82)</f>
        <v>74205447.25</v>
      </c>
      <c r="E79" s="126">
        <f>SUM(E80:E82)</f>
        <v>21312078.55</v>
      </c>
      <c r="F79" s="10">
        <f>E79/D79*100</f>
        <v>28.720369379621253</v>
      </c>
    </row>
    <row r="80" spans="1:6" s="53" customFormat="1" ht="25.5">
      <c r="A80" s="7"/>
      <c r="B80" s="2">
        <v>6432</v>
      </c>
      <c r="C80" s="3" t="s">
        <v>353</v>
      </c>
      <c r="D80" s="130">
        <v>9183775.81</v>
      </c>
      <c r="E80" s="129">
        <v>9375780.91</v>
      </c>
      <c r="F80" s="26">
        <f>E80/D80*100</f>
        <v>102.0906989017625</v>
      </c>
    </row>
    <row r="81" spans="1:6" s="53" customFormat="1" ht="25.5">
      <c r="A81" s="7"/>
      <c r="B81" s="2">
        <v>6434</v>
      </c>
      <c r="C81" s="3" t="s">
        <v>354</v>
      </c>
      <c r="D81" s="130">
        <v>65021671.44</v>
      </c>
      <c r="E81" s="129">
        <v>11936297.64</v>
      </c>
      <c r="F81" s="26">
        <f>E81/D81*100</f>
        <v>18.35741434456118</v>
      </c>
    </row>
    <row r="82" spans="1:7" s="53" customFormat="1" ht="25.5">
      <c r="A82" s="7"/>
      <c r="B82" s="2">
        <v>6436</v>
      </c>
      <c r="C82" s="3" t="s">
        <v>355</v>
      </c>
      <c r="D82" s="130">
        <v>0</v>
      </c>
      <c r="E82" s="129">
        <v>0</v>
      </c>
      <c r="F82" s="26"/>
      <c r="G82" s="58"/>
    </row>
    <row r="83" spans="1:6" s="53" customFormat="1" ht="25.5">
      <c r="A83" s="1">
        <v>65</v>
      </c>
      <c r="B83" s="4" t="s">
        <v>33</v>
      </c>
      <c r="C83" s="5" t="s">
        <v>356</v>
      </c>
      <c r="D83" s="126">
        <f>SUM(D84,D88)</f>
        <v>1684493285.19</v>
      </c>
      <c r="E83" s="126">
        <f>SUM(E84,E88)</f>
        <v>1789785593.0100002</v>
      </c>
      <c r="F83" s="10">
        <f aca="true" t="shared" si="3" ref="F83:F90">E83/D83*100</f>
        <v>106.25068136191021</v>
      </c>
    </row>
    <row r="84" spans="1:6" s="53" customFormat="1" ht="12.75">
      <c r="A84" s="1">
        <v>651</v>
      </c>
      <c r="B84" s="4" t="s">
        <v>33</v>
      </c>
      <c r="C84" s="5" t="s">
        <v>357</v>
      </c>
      <c r="D84" s="128">
        <f>SUM(D85:D87)</f>
        <v>395413302.11</v>
      </c>
      <c r="E84" s="128">
        <f>SUM(E85:E87)</f>
        <v>394218061.36</v>
      </c>
      <c r="F84" s="10">
        <f t="shared" si="3"/>
        <v>99.69772368718453</v>
      </c>
    </row>
    <row r="85" spans="1:6" s="53" customFormat="1" ht="12.75">
      <c r="A85" s="7"/>
      <c r="B85" s="2">
        <v>6511</v>
      </c>
      <c r="C85" s="3" t="s">
        <v>86</v>
      </c>
      <c r="D85" s="129">
        <v>152044548.55</v>
      </c>
      <c r="E85" s="129">
        <v>168580696.66</v>
      </c>
      <c r="F85" s="26">
        <f t="shared" si="3"/>
        <v>110.87585728505225</v>
      </c>
    </row>
    <row r="86" spans="1:6" s="53" customFormat="1" ht="12.75">
      <c r="A86" s="7"/>
      <c r="B86" s="2">
        <v>6513</v>
      </c>
      <c r="C86" s="3" t="s">
        <v>358</v>
      </c>
      <c r="D86" s="129">
        <v>67104849.1</v>
      </c>
      <c r="E86" s="129">
        <v>64853830.05</v>
      </c>
      <c r="F86" s="26">
        <f t="shared" si="3"/>
        <v>96.64551954115042</v>
      </c>
    </row>
    <row r="87" spans="1:6" s="53" customFormat="1" ht="12.75">
      <c r="A87" s="7"/>
      <c r="B87" s="2">
        <v>6514</v>
      </c>
      <c r="C87" s="3" t="s">
        <v>359</v>
      </c>
      <c r="D87" s="129">
        <v>176263904.46</v>
      </c>
      <c r="E87" s="129">
        <v>160783534.65</v>
      </c>
      <c r="F87" s="26">
        <f t="shared" si="3"/>
        <v>91.21750431126243</v>
      </c>
    </row>
    <row r="88" spans="1:6" s="53" customFormat="1" ht="12.75">
      <c r="A88" s="1">
        <v>652</v>
      </c>
      <c r="B88" s="4" t="s">
        <v>33</v>
      </c>
      <c r="C88" s="5" t="s">
        <v>87</v>
      </c>
      <c r="D88" s="128">
        <f>SUM(D89:D91)</f>
        <v>1289079983.08</v>
      </c>
      <c r="E88" s="128">
        <f>SUM(E89:E91)</f>
        <v>1395567531.65</v>
      </c>
      <c r="F88" s="10">
        <f t="shared" si="3"/>
        <v>108.26074021532546</v>
      </c>
    </row>
    <row r="89" spans="1:6" s="53" customFormat="1" ht="12.75">
      <c r="A89" s="7"/>
      <c r="B89" s="2">
        <v>6521</v>
      </c>
      <c r="C89" s="3" t="s">
        <v>88</v>
      </c>
      <c r="D89" s="129">
        <v>264426696.51</v>
      </c>
      <c r="E89" s="129">
        <v>280344427.75</v>
      </c>
      <c r="F89" s="26">
        <f t="shared" si="3"/>
        <v>106.01971414009554</v>
      </c>
    </row>
    <row r="90" spans="1:6" s="53" customFormat="1" ht="12.75">
      <c r="A90" s="7"/>
      <c r="B90" s="2">
        <v>6526</v>
      </c>
      <c r="C90" s="3" t="s">
        <v>89</v>
      </c>
      <c r="D90" s="129">
        <v>1024653286.57</v>
      </c>
      <c r="E90" s="129">
        <v>1114817145</v>
      </c>
      <c r="F90" s="26">
        <f t="shared" si="3"/>
        <v>108.79945046893091</v>
      </c>
    </row>
    <row r="91" spans="1:6" s="53" customFormat="1" ht="12.75">
      <c r="A91" s="7"/>
      <c r="B91" s="2">
        <v>6527</v>
      </c>
      <c r="C91" s="3" t="s">
        <v>360</v>
      </c>
      <c r="D91" s="129"/>
      <c r="E91" s="129">
        <v>405958.9</v>
      </c>
      <c r="F91" s="26"/>
    </row>
    <row r="92" spans="1:6" s="8" customFormat="1" ht="25.5">
      <c r="A92" s="1">
        <v>66</v>
      </c>
      <c r="B92" s="4" t="s">
        <v>33</v>
      </c>
      <c r="C92" s="5" t="s">
        <v>361</v>
      </c>
      <c r="D92" s="128">
        <f>+D93+D96</f>
        <v>30452882.17</v>
      </c>
      <c r="E92" s="128">
        <f>+E93+E96</f>
        <v>26234502.41</v>
      </c>
      <c r="F92" s="10">
        <f>E92/D92*100</f>
        <v>86.14784723346925</v>
      </c>
    </row>
    <row r="93" spans="1:6" s="53" customFormat="1" ht="25.5">
      <c r="A93" s="1">
        <v>661</v>
      </c>
      <c r="B93" s="4" t="s">
        <v>33</v>
      </c>
      <c r="C93" s="5" t="s">
        <v>362</v>
      </c>
      <c r="D93" s="128">
        <f>D94+D95</f>
        <v>23056232.48</v>
      </c>
      <c r="E93" s="128">
        <f>E94+E95</f>
        <v>22331729.62</v>
      </c>
      <c r="F93" s="10">
        <f>E93/D93*100</f>
        <v>96.85767021724618</v>
      </c>
    </row>
    <row r="94" spans="1:6" s="53" customFormat="1" ht="12.75">
      <c r="A94" s="7"/>
      <c r="B94" s="2">
        <v>6614</v>
      </c>
      <c r="C94" s="3" t="s">
        <v>363</v>
      </c>
      <c r="D94" s="130"/>
      <c r="E94" s="130">
        <v>344469.43</v>
      </c>
      <c r="F94" s="26"/>
    </row>
    <row r="95" spans="1:6" s="53" customFormat="1" ht="12.75">
      <c r="A95" s="7"/>
      <c r="B95" s="2">
        <v>6615</v>
      </c>
      <c r="C95" s="3" t="s">
        <v>364</v>
      </c>
      <c r="D95" s="130">
        <v>23056232.48</v>
      </c>
      <c r="E95" s="130">
        <v>21987260.19</v>
      </c>
      <c r="F95" s="26">
        <f aca="true" t="shared" si="4" ref="F95:F106">E95/D95*100</f>
        <v>95.3636298084378</v>
      </c>
    </row>
    <row r="96" spans="1:6" s="53" customFormat="1" ht="25.5">
      <c r="A96" s="1">
        <v>663</v>
      </c>
      <c r="B96" s="4" t="s">
        <v>33</v>
      </c>
      <c r="C96" s="5" t="s">
        <v>365</v>
      </c>
      <c r="D96" s="126">
        <f>D97+D98</f>
        <v>7396649.69</v>
      </c>
      <c r="E96" s="126">
        <f>E97+E98</f>
        <v>3902772.79</v>
      </c>
      <c r="F96" s="10">
        <f t="shared" si="4"/>
        <v>52.76406148146242</v>
      </c>
    </row>
    <row r="97" spans="1:6" s="53" customFormat="1" ht="12.75">
      <c r="A97" s="7"/>
      <c r="B97" s="2">
        <v>6631</v>
      </c>
      <c r="C97" s="3" t="s">
        <v>93</v>
      </c>
      <c r="D97" s="130">
        <v>5615739.19</v>
      </c>
      <c r="E97" s="130">
        <v>2883322.6</v>
      </c>
      <c r="F97" s="26">
        <f t="shared" si="4"/>
        <v>51.34359881125462</v>
      </c>
    </row>
    <row r="98" spans="1:6" s="53" customFormat="1" ht="12.75">
      <c r="A98" s="7"/>
      <c r="B98" s="2">
        <v>6632</v>
      </c>
      <c r="C98" s="3" t="s">
        <v>94</v>
      </c>
      <c r="D98" s="130">
        <v>1780910.5</v>
      </c>
      <c r="E98" s="130">
        <v>1019450.19</v>
      </c>
      <c r="F98" s="26">
        <f t="shared" si="4"/>
        <v>57.243201721815886</v>
      </c>
    </row>
    <row r="99" spans="1:6" s="57" customFormat="1" ht="12.75">
      <c r="A99" s="1">
        <v>68</v>
      </c>
      <c r="B99" s="4"/>
      <c r="C99" s="5" t="s">
        <v>366</v>
      </c>
      <c r="D99" s="128">
        <f>+D100+D109</f>
        <v>252636955.31</v>
      </c>
      <c r="E99" s="128">
        <f>+E100+E109</f>
        <v>251179085.88</v>
      </c>
      <c r="F99" s="10">
        <f t="shared" si="4"/>
        <v>99.4229389646455</v>
      </c>
    </row>
    <row r="100" spans="1:6" s="57" customFormat="1" ht="12.75">
      <c r="A100" s="1">
        <v>681</v>
      </c>
      <c r="B100" s="4"/>
      <c r="C100" s="5" t="s">
        <v>367</v>
      </c>
      <c r="D100" s="128">
        <f>SUM(D101:D108)</f>
        <v>252636955.31</v>
      </c>
      <c r="E100" s="128">
        <f>SUM(E101:E108)</f>
        <v>241687913.57999998</v>
      </c>
      <c r="F100" s="10">
        <f t="shared" si="4"/>
        <v>95.66609654689476</v>
      </c>
    </row>
    <row r="101" spans="1:6" s="53" customFormat="1" ht="12.75">
      <c r="A101" s="7"/>
      <c r="B101" s="2">
        <v>6811</v>
      </c>
      <c r="C101" s="3" t="s">
        <v>368</v>
      </c>
      <c r="D101" s="130">
        <v>38888817.92</v>
      </c>
      <c r="E101" s="130">
        <v>17782431.58</v>
      </c>
      <c r="F101" s="26">
        <f t="shared" si="4"/>
        <v>45.726336080929656</v>
      </c>
    </row>
    <row r="102" spans="1:6" s="53" customFormat="1" ht="12.75">
      <c r="A102" s="7"/>
      <c r="B102" s="2">
        <v>6812</v>
      </c>
      <c r="C102" s="3" t="s">
        <v>91</v>
      </c>
      <c r="D102" s="130">
        <v>1570149.37</v>
      </c>
      <c r="E102" s="130">
        <v>2166907.23</v>
      </c>
      <c r="F102" s="26">
        <f t="shared" si="4"/>
        <v>138.00643883963727</v>
      </c>
    </row>
    <row r="103" spans="1:6" s="53" customFormat="1" ht="12.75">
      <c r="A103" s="7"/>
      <c r="B103" s="2">
        <v>6813</v>
      </c>
      <c r="C103" s="3" t="s">
        <v>369</v>
      </c>
      <c r="D103" s="130">
        <v>16761144.48</v>
      </c>
      <c r="E103" s="130">
        <v>15820978.11</v>
      </c>
      <c r="F103" s="26">
        <f t="shared" si="4"/>
        <v>94.3907984856175</v>
      </c>
    </row>
    <row r="104" spans="1:6" s="53" customFormat="1" ht="25.5">
      <c r="A104" s="7"/>
      <c r="B104" s="2">
        <v>6814</v>
      </c>
      <c r="C104" s="3" t="s">
        <v>370</v>
      </c>
      <c r="D104" s="130">
        <v>23173.11</v>
      </c>
      <c r="E104" s="130">
        <v>1014.99</v>
      </c>
      <c r="F104" s="26">
        <f t="shared" si="4"/>
        <v>4.380033582026755</v>
      </c>
    </row>
    <row r="105" spans="1:6" s="53" customFormat="1" ht="12.75">
      <c r="A105" s="7"/>
      <c r="B105" s="2">
        <v>6815</v>
      </c>
      <c r="C105" s="3" t="s">
        <v>371</v>
      </c>
      <c r="D105" s="130">
        <v>118965590.44</v>
      </c>
      <c r="E105" s="130">
        <v>124920129.18</v>
      </c>
      <c r="F105" s="26">
        <f t="shared" si="4"/>
        <v>105.0052613684149</v>
      </c>
    </row>
    <row r="106" spans="1:6" s="53" customFormat="1" ht="12.75">
      <c r="A106" s="7"/>
      <c r="B106" s="2">
        <v>6816</v>
      </c>
      <c r="C106" s="3" t="s">
        <v>372</v>
      </c>
      <c r="D106" s="130">
        <v>11594596.63</v>
      </c>
      <c r="E106" s="130">
        <v>10935367.36</v>
      </c>
      <c r="F106" s="26">
        <f t="shared" si="4"/>
        <v>94.31434062747553</v>
      </c>
    </row>
    <row r="107" spans="1:6" s="53" customFormat="1" ht="12.75">
      <c r="A107" s="7"/>
      <c r="B107" s="2">
        <v>6818</v>
      </c>
      <c r="C107" s="3" t="s">
        <v>373</v>
      </c>
      <c r="D107" s="130">
        <v>0</v>
      </c>
      <c r="E107" s="130">
        <v>470205.57</v>
      </c>
      <c r="F107" s="26"/>
    </row>
    <row r="108" spans="1:7" s="53" customFormat="1" ht="12.75">
      <c r="A108" s="7"/>
      <c r="B108" s="2">
        <v>6819</v>
      </c>
      <c r="C108" s="3" t="s">
        <v>92</v>
      </c>
      <c r="D108" s="130">
        <v>64833483.36</v>
      </c>
      <c r="E108" s="130">
        <v>69590879.56</v>
      </c>
      <c r="F108" s="26">
        <f>E108/D108*100</f>
        <v>107.33786918957242</v>
      </c>
      <c r="G108" s="52"/>
    </row>
    <row r="109" spans="1:6" s="57" customFormat="1" ht="12.75">
      <c r="A109" s="1">
        <v>683</v>
      </c>
      <c r="B109" s="4"/>
      <c r="C109" s="5" t="s">
        <v>90</v>
      </c>
      <c r="D109" s="128">
        <f>D110</f>
        <v>0</v>
      </c>
      <c r="E109" s="128">
        <f>E110</f>
        <v>9491172.3</v>
      </c>
      <c r="F109" s="10"/>
    </row>
    <row r="110" spans="1:6" s="53" customFormat="1" ht="12.75">
      <c r="A110" s="7"/>
      <c r="B110" s="2">
        <v>6831</v>
      </c>
      <c r="C110" s="3" t="s">
        <v>90</v>
      </c>
      <c r="D110" s="130">
        <v>0</v>
      </c>
      <c r="E110" s="130">
        <v>9491172.3</v>
      </c>
      <c r="F110" s="26"/>
    </row>
    <row r="111" spans="1:6" s="53" customFormat="1" ht="12.75">
      <c r="A111" s="1"/>
      <c r="B111" s="4"/>
      <c r="C111" s="5"/>
      <c r="D111" s="131"/>
      <c r="E111" s="125"/>
      <c r="F111" s="10"/>
    </row>
    <row r="112" spans="1:6" s="53" customFormat="1" ht="12.75">
      <c r="A112" s="1" t="s">
        <v>29</v>
      </c>
      <c r="B112" s="4"/>
      <c r="C112" s="5"/>
      <c r="D112" s="124"/>
      <c r="E112" s="125"/>
      <c r="F112" s="10"/>
    </row>
    <row r="113" spans="1:6" s="53" customFormat="1" ht="25.5">
      <c r="A113" s="144"/>
      <c r="B113" s="144"/>
      <c r="C113" s="45" t="s">
        <v>32</v>
      </c>
      <c r="D113" s="46" t="s">
        <v>390</v>
      </c>
      <c r="E113" s="46" t="s">
        <v>391</v>
      </c>
      <c r="F113" s="143" t="s">
        <v>329</v>
      </c>
    </row>
    <row r="114" spans="1:7" s="53" customFormat="1" ht="25.5">
      <c r="A114" s="1">
        <v>7</v>
      </c>
      <c r="B114" s="4" t="s">
        <v>33</v>
      </c>
      <c r="C114" s="5" t="s">
        <v>29</v>
      </c>
      <c r="D114" s="128">
        <f>D115+D118+D129</f>
        <v>139351707.78</v>
      </c>
      <c r="E114" s="128">
        <f>E115+E118+E129</f>
        <v>163557889.01000002</v>
      </c>
      <c r="F114" s="10">
        <f aca="true" t="shared" si="5" ref="F114:F131">E114/D114*100</f>
        <v>117.37056661567095</v>
      </c>
      <c r="G114" s="59"/>
    </row>
    <row r="115" spans="1:6" s="53" customFormat="1" ht="25.5">
      <c r="A115" s="1">
        <v>71</v>
      </c>
      <c r="B115" s="4" t="s">
        <v>33</v>
      </c>
      <c r="C115" s="5" t="s">
        <v>319</v>
      </c>
      <c r="D115" s="128">
        <f>D116</f>
        <v>15579188.84</v>
      </c>
      <c r="E115" s="128">
        <f>E116</f>
        <v>32840195.88</v>
      </c>
      <c r="F115" s="10">
        <f t="shared" si="5"/>
        <v>210.7952873366673</v>
      </c>
    </row>
    <row r="116" spans="1:6" s="53" customFormat="1" ht="25.5">
      <c r="A116" s="1">
        <v>711</v>
      </c>
      <c r="B116" s="4" t="s">
        <v>33</v>
      </c>
      <c r="C116" s="5" t="s">
        <v>95</v>
      </c>
      <c r="D116" s="128">
        <f>D117</f>
        <v>15579188.84</v>
      </c>
      <c r="E116" s="128">
        <f>E117</f>
        <v>32840195.88</v>
      </c>
      <c r="F116" s="10">
        <f t="shared" si="5"/>
        <v>210.7952873366673</v>
      </c>
    </row>
    <row r="117" spans="1:6" s="53" customFormat="1" ht="12.75">
      <c r="A117" s="1"/>
      <c r="B117" s="2">
        <v>7111</v>
      </c>
      <c r="C117" s="3" t="s">
        <v>96</v>
      </c>
      <c r="D117" s="125">
        <v>15579188.84</v>
      </c>
      <c r="E117" s="125">
        <v>32840195.88</v>
      </c>
      <c r="F117" s="10">
        <f t="shared" si="5"/>
        <v>210.7952873366673</v>
      </c>
    </row>
    <row r="118" spans="1:6" s="53" customFormat="1" ht="12.75">
      <c r="A118" s="1">
        <v>72</v>
      </c>
      <c r="B118" s="4" t="s">
        <v>33</v>
      </c>
      <c r="C118" s="5" t="s">
        <v>320</v>
      </c>
      <c r="D118" s="128">
        <f>D119+D123+D126</f>
        <v>122644202.88</v>
      </c>
      <c r="E118" s="128">
        <f>E119+E123+E126</f>
        <v>130263463.39</v>
      </c>
      <c r="F118" s="10">
        <f t="shared" si="5"/>
        <v>106.21249136207031</v>
      </c>
    </row>
    <row r="119" spans="1:6" s="53" customFormat="1" ht="12.75">
      <c r="A119" s="1">
        <v>721</v>
      </c>
      <c r="B119" s="4" t="s">
        <v>33</v>
      </c>
      <c r="C119" s="5" t="s">
        <v>97</v>
      </c>
      <c r="D119" s="128">
        <f>SUM(D120:D122)</f>
        <v>121983090.42999999</v>
      </c>
      <c r="E119" s="128">
        <f>SUM(E120:E122)</f>
        <v>129370964.39</v>
      </c>
      <c r="F119" s="10">
        <f t="shared" si="5"/>
        <v>106.05647383908472</v>
      </c>
    </row>
    <row r="120" spans="1:6" s="53" customFormat="1" ht="12.75">
      <c r="A120" s="1"/>
      <c r="B120" s="2">
        <v>7211</v>
      </c>
      <c r="C120" s="3" t="s">
        <v>98</v>
      </c>
      <c r="D120" s="125">
        <v>115365046.27</v>
      </c>
      <c r="E120" s="125">
        <v>117457726.29</v>
      </c>
      <c r="F120" s="26">
        <f t="shared" si="5"/>
        <v>101.81396366374467</v>
      </c>
    </row>
    <row r="121" spans="1:6" s="53" customFormat="1" ht="12.75">
      <c r="A121" s="1"/>
      <c r="B121" s="2">
        <v>7212</v>
      </c>
      <c r="C121" s="3" t="s">
        <v>99</v>
      </c>
      <c r="D121" s="125">
        <v>6506634.66</v>
      </c>
      <c r="E121" s="125">
        <v>11793849.83</v>
      </c>
      <c r="F121" s="26">
        <f t="shared" si="5"/>
        <v>181.25882958364838</v>
      </c>
    </row>
    <row r="122" spans="1:6" s="53" customFormat="1" ht="12.75">
      <c r="A122" s="1"/>
      <c r="B122" s="2">
        <v>7214</v>
      </c>
      <c r="C122" s="3" t="s">
        <v>100</v>
      </c>
      <c r="D122" s="125">
        <v>111409.5</v>
      </c>
      <c r="E122" s="125">
        <v>119388.27</v>
      </c>
      <c r="F122" s="26">
        <f t="shared" si="5"/>
        <v>107.16166036110026</v>
      </c>
    </row>
    <row r="123" spans="1:6" s="53" customFormat="1" ht="12.75">
      <c r="A123" s="1">
        <v>722</v>
      </c>
      <c r="B123" s="2"/>
      <c r="C123" s="5" t="s">
        <v>101</v>
      </c>
      <c r="D123" s="128">
        <f>SUM(D124:D125)</f>
        <v>7323.44</v>
      </c>
      <c r="E123" s="128">
        <f>SUM(E124:E125)</f>
        <v>24643</v>
      </c>
      <c r="F123" s="10">
        <f t="shared" si="5"/>
        <v>336.4948712626853</v>
      </c>
    </row>
    <row r="124" spans="1:6" s="53" customFormat="1" ht="12.75">
      <c r="A124" s="1"/>
      <c r="B124" s="2">
        <v>7221</v>
      </c>
      <c r="C124" s="3" t="s">
        <v>102</v>
      </c>
      <c r="D124" s="130">
        <v>5583.44</v>
      </c>
      <c r="E124" s="130">
        <v>1870</v>
      </c>
      <c r="F124" s="26">
        <f t="shared" si="5"/>
        <v>33.49189746822748</v>
      </c>
    </row>
    <row r="125" spans="1:6" s="53" customFormat="1" ht="12.75">
      <c r="A125" s="1"/>
      <c r="B125" s="2">
        <v>7222</v>
      </c>
      <c r="C125" s="3" t="s">
        <v>374</v>
      </c>
      <c r="D125" s="130">
        <v>1740</v>
      </c>
      <c r="E125" s="130">
        <v>22773</v>
      </c>
      <c r="F125" s="26">
        <f t="shared" si="5"/>
        <v>1308.7931034482758</v>
      </c>
    </row>
    <row r="126" spans="1:6" s="53" customFormat="1" ht="12.75">
      <c r="A126" s="1">
        <v>723</v>
      </c>
      <c r="B126" s="4" t="s">
        <v>33</v>
      </c>
      <c r="C126" s="5" t="s">
        <v>107</v>
      </c>
      <c r="D126" s="128">
        <f>SUM(D127:D128)</f>
        <v>653789.01</v>
      </c>
      <c r="E126" s="128">
        <f>SUM(E127:E128)</f>
        <v>867856</v>
      </c>
      <c r="F126" s="10">
        <f t="shared" si="5"/>
        <v>132.74251887470547</v>
      </c>
    </row>
    <row r="127" spans="1:6" s="53" customFormat="1" ht="12.75">
      <c r="A127" s="1"/>
      <c r="B127" s="2">
        <v>7231</v>
      </c>
      <c r="C127" s="3" t="s">
        <v>108</v>
      </c>
      <c r="D127" s="130">
        <v>473788.01</v>
      </c>
      <c r="E127" s="130">
        <v>220084</v>
      </c>
      <c r="F127" s="26">
        <f t="shared" si="5"/>
        <v>46.451998648087354</v>
      </c>
    </row>
    <row r="128" spans="1:6" s="53" customFormat="1" ht="25.5">
      <c r="A128" s="1"/>
      <c r="B128" s="2">
        <v>7233</v>
      </c>
      <c r="C128" s="3" t="s">
        <v>109</v>
      </c>
      <c r="D128" s="130">
        <v>180001</v>
      </c>
      <c r="E128" s="130">
        <v>647772</v>
      </c>
      <c r="F128" s="26">
        <f t="shared" si="5"/>
        <v>359.87133404814415</v>
      </c>
    </row>
    <row r="129" spans="1:6" s="53" customFormat="1" ht="25.5">
      <c r="A129" s="1">
        <v>74</v>
      </c>
      <c r="B129" s="4"/>
      <c r="C129" s="5" t="s">
        <v>110</v>
      </c>
      <c r="D129" s="128">
        <f>D130</f>
        <v>1128316.06</v>
      </c>
      <c r="E129" s="128">
        <f>E130</f>
        <v>454229.74</v>
      </c>
      <c r="F129" s="10">
        <f t="shared" si="5"/>
        <v>40.257314072087205</v>
      </c>
    </row>
    <row r="130" spans="1:6" s="53" customFormat="1" ht="12.75">
      <c r="A130" s="1">
        <v>741</v>
      </c>
      <c r="B130" s="4"/>
      <c r="C130" s="5" t="s">
        <v>111</v>
      </c>
      <c r="D130" s="132">
        <f>D131</f>
        <v>1128316.06</v>
      </c>
      <c r="E130" s="132">
        <f>E131</f>
        <v>454229.74</v>
      </c>
      <c r="F130" s="10">
        <f t="shared" si="5"/>
        <v>40.257314072087205</v>
      </c>
    </row>
    <row r="131" spans="1:6" s="53" customFormat="1" ht="12.75">
      <c r="A131" s="7"/>
      <c r="B131" s="2">
        <v>7411</v>
      </c>
      <c r="C131" s="3" t="s">
        <v>112</v>
      </c>
      <c r="D131" s="125">
        <v>1128316.06</v>
      </c>
      <c r="E131" s="125">
        <v>454229.74</v>
      </c>
      <c r="F131" s="26">
        <f t="shared" si="5"/>
        <v>40.257314072087205</v>
      </c>
    </row>
    <row r="132" spans="1:6" s="53" customFormat="1" ht="12.75">
      <c r="A132" s="7"/>
      <c r="B132" s="2"/>
      <c r="C132" s="3"/>
      <c r="D132" s="133"/>
      <c r="E132" s="134"/>
      <c r="F132" s="135"/>
    </row>
    <row r="133" ht="12.75">
      <c r="A133" s="1" t="s">
        <v>321</v>
      </c>
    </row>
    <row r="134" spans="1:6" ht="25.5">
      <c r="A134" s="144"/>
      <c r="B134" s="144"/>
      <c r="C134" s="45" t="s">
        <v>32</v>
      </c>
      <c r="D134" s="46" t="s">
        <v>390</v>
      </c>
      <c r="E134" s="46" t="s">
        <v>391</v>
      </c>
      <c r="F134" s="143" t="s">
        <v>329</v>
      </c>
    </row>
    <row r="135" spans="1:7" ht="25.5">
      <c r="A135" s="60">
        <v>8</v>
      </c>
      <c r="B135" s="61"/>
      <c r="C135" s="110" t="s">
        <v>0</v>
      </c>
      <c r="D135" s="40">
        <f>D136+D147+D153+D156</f>
        <v>16150540027.36</v>
      </c>
      <c r="E135" s="40">
        <f>E136+E147+E153+E156</f>
        <v>16157034145.310001</v>
      </c>
      <c r="F135" s="83">
        <f>E135/D135*100</f>
        <v>100.0402099121082</v>
      </c>
      <c r="G135" s="62"/>
    </row>
    <row r="136" spans="1:6" ht="12.75">
      <c r="A136" s="60">
        <v>81</v>
      </c>
      <c r="B136" s="63"/>
      <c r="C136" s="111" t="s">
        <v>1</v>
      </c>
      <c r="D136" s="40">
        <f>+D137+D139+D141+D144</f>
        <v>651657419.8800001</v>
      </c>
      <c r="E136" s="40">
        <f>+E137+E139+E141+E144</f>
        <v>615309900.79</v>
      </c>
      <c r="F136" s="83">
        <f>E136/D136*100</f>
        <v>94.4222964427086</v>
      </c>
    </row>
    <row r="137" spans="1:6" ht="38.25">
      <c r="A137" s="60">
        <v>812</v>
      </c>
      <c r="B137" s="63"/>
      <c r="C137" s="110" t="s">
        <v>376</v>
      </c>
      <c r="D137" s="40">
        <f>D138</f>
        <v>25581284.83</v>
      </c>
      <c r="E137" s="40">
        <f>E138</f>
        <v>45883278.56</v>
      </c>
      <c r="F137" s="83">
        <f>E137/D137*100</f>
        <v>179.36268199551571</v>
      </c>
    </row>
    <row r="138" spans="1:6" ht="25.5">
      <c r="A138" s="60"/>
      <c r="B138" s="64">
        <v>8121</v>
      </c>
      <c r="C138" s="112" t="s">
        <v>322</v>
      </c>
      <c r="D138" s="136">
        <v>25581284.83</v>
      </c>
      <c r="E138" s="136">
        <v>45883278.56</v>
      </c>
      <c r="F138" s="84">
        <f>E138/D138*100</f>
        <v>179.36268199551571</v>
      </c>
    </row>
    <row r="139" spans="1:6" s="65" customFormat="1" ht="25.5">
      <c r="A139" s="29">
        <v>814</v>
      </c>
      <c r="B139" s="31"/>
      <c r="C139" s="113" t="s">
        <v>377</v>
      </c>
      <c r="D139" s="40">
        <f>D140</f>
        <v>0</v>
      </c>
      <c r="E139" s="40">
        <f>E140</f>
        <v>517704925.02</v>
      </c>
      <c r="F139" s="84"/>
    </row>
    <row r="140" spans="1:6" ht="25.5">
      <c r="A140" s="60"/>
      <c r="B140" s="64">
        <v>8141</v>
      </c>
      <c r="C140" s="114" t="s">
        <v>378</v>
      </c>
      <c r="D140" s="136"/>
      <c r="E140" s="136">
        <v>517704925.02</v>
      </c>
      <c r="F140" s="84"/>
    </row>
    <row r="141" spans="1:6" s="65" customFormat="1" ht="38.25">
      <c r="A141" s="29">
        <v>816</v>
      </c>
      <c r="B141" s="31"/>
      <c r="C141" s="113" t="s">
        <v>379</v>
      </c>
      <c r="D141" s="40">
        <f>+D142+D143</f>
        <v>624864891.82</v>
      </c>
      <c r="E141" s="40">
        <f>+E142+E143</f>
        <v>50634527.22</v>
      </c>
      <c r="F141" s="85">
        <f aca="true" t="shared" si="6" ref="F141:F151">E141/D141*100</f>
        <v>8.103276065409975</v>
      </c>
    </row>
    <row r="142" spans="1:6" ht="25.5">
      <c r="A142" s="66"/>
      <c r="B142" s="64">
        <v>8163</v>
      </c>
      <c r="C142" s="115" t="s">
        <v>380</v>
      </c>
      <c r="D142" s="136">
        <v>624793462.82</v>
      </c>
      <c r="E142" s="136">
        <v>50592901.24</v>
      </c>
      <c r="F142" s="86">
        <f t="shared" si="6"/>
        <v>8.097540107357936</v>
      </c>
    </row>
    <row r="143" spans="1:7" ht="12.75">
      <c r="A143" s="66"/>
      <c r="B143" s="64">
        <v>8164</v>
      </c>
      <c r="C143" s="115" t="s">
        <v>381</v>
      </c>
      <c r="D143" s="136">
        <v>71429</v>
      </c>
      <c r="E143" s="136">
        <v>41625.98</v>
      </c>
      <c r="F143" s="86">
        <f t="shared" si="6"/>
        <v>58.27602234386594</v>
      </c>
      <c r="G143" s="67"/>
    </row>
    <row r="144" spans="1:6" s="65" customFormat="1" ht="12.75">
      <c r="A144" s="32">
        <v>817</v>
      </c>
      <c r="B144" s="31"/>
      <c r="C144" s="100" t="s">
        <v>2</v>
      </c>
      <c r="D144" s="40">
        <f>SUM(D145:D146)</f>
        <v>1211243.23</v>
      </c>
      <c r="E144" s="40">
        <f>SUM(E145:E146)</f>
        <v>1087169.99</v>
      </c>
      <c r="F144" s="86">
        <f t="shared" si="6"/>
        <v>89.75653799939093</v>
      </c>
    </row>
    <row r="145" spans="1:6" ht="12.75">
      <c r="A145" s="66"/>
      <c r="B145" s="64">
        <v>8173</v>
      </c>
      <c r="C145" s="115" t="s">
        <v>382</v>
      </c>
      <c r="D145" s="136">
        <v>242249</v>
      </c>
      <c r="E145" s="136">
        <v>276752.72</v>
      </c>
      <c r="F145" s="86">
        <f t="shared" si="6"/>
        <v>114.2430804667924</v>
      </c>
    </row>
    <row r="146" spans="1:6" ht="12.75">
      <c r="A146" s="66"/>
      <c r="B146" s="64">
        <v>8174</v>
      </c>
      <c r="C146" s="115" t="s">
        <v>383</v>
      </c>
      <c r="D146" s="136">
        <v>968994.23</v>
      </c>
      <c r="E146" s="136">
        <v>810417.27</v>
      </c>
      <c r="F146" s="86">
        <f t="shared" si="6"/>
        <v>83.63489120053895</v>
      </c>
    </row>
    <row r="147" spans="1:6" ht="12.75">
      <c r="A147" s="60">
        <v>82</v>
      </c>
      <c r="B147" s="63"/>
      <c r="C147" s="116" t="s">
        <v>384</v>
      </c>
      <c r="D147" s="106">
        <f>D148+D150</f>
        <v>8223935320.09</v>
      </c>
      <c r="E147" s="106">
        <f>E148+E150</f>
        <v>8066946403.02</v>
      </c>
      <c r="F147" s="83">
        <f t="shared" si="6"/>
        <v>98.0910730573659</v>
      </c>
    </row>
    <row r="148" spans="1:6" ht="12.75">
      <c r="A148" s="68">
        <v>821</v>
      </c>
      <c r="B148" s="69"/>
      <c r="C148" s="111" t="s">
        <v>3</v>
      </c>
      <c r="D148" s="40">
        <f>D149</f>
        <v>2182134170.09</v>
      </c>
      <c r="E148" s="40">
        <f>E149</f>
        <v>282306403.02</v>
      </c>
      <c r="F148" s="83">
        <f t="shared" si="6"/>
        <v>12.937169807865503</v>
      </c>
    </row>
    <row r="149" spans="1:11" ht="12.75">
      <c r="A149" s="70"/>
      <c r="B149" s="71">
        <v>8211</v>
      </c>
      <c r="C149" s="117" t="s">
        <v>4</v>
      </c>
      <c r="D149" s="137">
        <v>2182134170.09</v>
      </c>
      <c r="E149" s="137">
        <v>282306403.02</v>
      </c>
      <c r="F149" s="86">
        <f t="shared" si="6"/>
        <v>12.937169807865503</v>
      </c>
      <c r="H149" s="72"/>
      <c r="I149" s="72"/>
      <c r="J149" s="72"/>
      <c r="K149" s="72"/>
    </row>
    <row r="150" spans="1:6" ht="12.75">
      <c r="A150" s="68">
        <v>822</v>
      </c>
      <c r="B150" s="69"/>
      <c r="C150" s="116" t="s">
        <v>5</v>
      </c>
      <c r="D150" s="40">
        <f>D152+D151</f>
        <v>6041801150</v>
      </c>
      <c r="E150" s="40">
        <f>E152+E151</f>
        <v>7784640000</v>
      </c>
      <c r="F150" s="83">
        <f t="shared" si="6"/>
        <v>128.84634576230633</v>
      </c>
    </row>
    <row r="151" spans="1:6" ht="12.75">
      <c r="A151" s="68"/>
      <c r="B151" s="71">
        <v>8221</v>
      </c>
      <c r="C151" s="117" t="s">
        <v>385</v>
      </c>
      <c r="D151" s="136">
        <v>6041801150</v>
      </c>
      <c r="E151" s="136">
        <v>0</v>
      </c>
      <c r="F151" s="86">
        <f t="shared" si="6"/>
        <v>0</v>
      </c>
    </row>
    <row r="152" spans="1:6" ht="12.75">
      <c r="A152" s="70"/>
      <c r="B152" s="71">
        <v>8222</v>
      </c>
      <c r="C152" s="117" t="s">
        <v>386</v>
      </c>
      <c r="D152" s="136">
        <v>0</v>
      </c>
      <c r="E152" s="136">
        <v>7784640000</v>
      </c>
      <c r="F152" s="84"/>
    </row>
    <row r="153" spans="1:6" ht="12.75">
      <c r="A153" s="60">
        <v>83</v>
      </c>
      <c r="B153" s="63"/>
      <c r="C153" s="118" t="s">
        <v>6</v>
      </c>
      <c r="D153" s="40">
        <f>D154</f>
        <v>1311297.98</v>
      </c>
      <c r="E153" s="40">
        <f>E154</f>
        <v>0</v>
      </c>
      <c r="F153" s="83">
        <f aca="true" t="shared" si="7" ref="F153:F163">E153/D153*100</f>
        <v>0</v>
      </c>
    </row>
    <row r="154" spans="1:6" ht="25.5">
      <c r="A154" s="68">
        <v>832</v>
      </c>
      <c r="B154" s="69"/>
      <c r="C154" s="119" t="s">
        <v>7</v>
      </c>
      <c r="D154" s="40">
        <f>D155</f>
        <v>1311297.98</v>
      </c>
      <c r="E154" s="40">
        <f>E155</f>
        <v>0</v>
      </c>
      <c r="F154" s="83">
        <f t="shared" si="7"/>
        <v>0</v>
      </c>
    </row>
    <row r="155" spans="1:6" ht="25.5">
      <c r="A155" s="70"/>
      <c r="B155" s="71">
        <v>8321</v>
      </c>
      <c r="C155" s="112" t="s">
        <v>8</v>
      </c>
      <c r="D155" s="137">
        <v>1311297.98</v>
      </c>
      <c r="E155" s="137">
        <v>0</v>
      </c>
      <c r="F155" s="86">
        <f t="shared" si="7"/>
        <v>0</v>
      </c>
    </row>
    <row r="156" spans="1:6" ht="12.75">
      <c r="A156" s="60">
        <v>84</v>
      </c>
      <c r="B156" s="63"/>
      <c r="C156" s="120" t="s">
        <v>9</v>
      </c>
      <c r="D156" s="40">
        <f>D157+D160+D162</f>
        <v>7273635989.41</v>
      </c>
      <c r="E156" s="40">
        <f>E157+E160+E162</f>
        <v>7474777841.5</v>
      </c>
      <c r="F156" s="83">
        <f t="shared" si="7"/>
        <v>102.76535493916457</v>
      </c>
    </row>
    <row r="157" spans="1:6" ht="38.25">
      <c r="A157" s="66">
        <v>841</v>
      </c>
      <c r="B157" s="69"/>
      <c r="C157" s="121" t="s">
        <v>387</v>
      </c>
      <c r="D157" s="40">
        <f>+D158+D159</f>
        <v>1799004530.77</v>
      </c>
      <c r="E157" s="40">
        <f>+E158+E159</f>
        <v>1724126959.21</v>
      </c>
      <c r="F157" s="83">
        <f t="shared" si="7"/>
        <v>95.83783307494221</v>
      </c>
    </row>
    <row r="158" spans="1:6" ht="12.75">
      <c r="A158" s="70"/>
      <c r="B158" s="64">
        <v>8413</v>
      </c>
      <c r="C158" s="122" t="s">
        <v>388</v>
      </c>
      <c r="D158" s="136">
        <v>1624881170.77</v>
      </c>
      <c r="E158" s="136">
        <v>1282040359.21</v>
      </c>
      <c r="F158" s="84">
        <f t="shared" si="7"/>
        <v>78.900560993175</v>
      </c>
    </row>
    <row r="159" spans="1:6" ht="12.75">
      <c r="A159" s="16"/>
      <c r="B159" s="35">
        <v>8414</v>
      </c>
      <c r="C159" s="73" t="s">
        <v>389</v>
      </c>
      <c r="D159" s="107">
        <v>174123360</v>
      </c>
      <c r="E159" s="107">
        <v>442086600</v>
      </c>
      <c r="F159" s="84">
        <f t="shared" si="7"/>
        <v>253.8927574106082</v>
      </c>
    </row>
    <row r="160" spans="1:6" ht="25.5">
      <c r="A160" s="66">
        <v>842</v>
      </c>
      <c r="B160" s="69"/>
      <c r="C160" s="120" t="s">
        <v>10</v>
      </c>
      <c r="D160" s="106">
        <f>D161</f>
        <v>25288208.64</v>
      </c>
      <c r="E160" s="106">
        <f>E161</f>
        <v>13318132.29</v>
      </c>
      <c r="F160" s="85">
        <f t="shared" si="7"/>
        <v>52.6653844073947</v>
      </c>
    </row>
    <row r="161" spans="1:6" ht="25.5">
      <c r="A161" s="66"/>
      <c r="B161" s="17">
        <v>8421</v>
      </c>
      <c r="C161" s="102" t="s">
        <v>10</v>
      </c>
      <c r="D161" s="138">
        <v>25288208.64</v>
      </c>
      <c r="E161" s="138">
        <v>13318132.29</v>
      </c>
      <c r="F161" s="84">
        <f t="shared" si="7"/>
        <v>52.6653844073947</v>
      </c>
    </row>
    <row r="162" spans="1:6" ht="25.5">
      <c r="A162" s="66">
        <v>844</v>
      </c>
      <c r="B162" s="74"/>
      <c r="C162" s="120" t="s">
        <v>11</v>
      </c>
      <c r="D162" s="106">
        <f>D163+D164</f>
        <v>5449343250</v>
      </c>
      <c r="E162" s="106">
        <f>E163+E164</f>
        <v>5737332750</v>
      </c>
      <c r="F162" s="83">
        <f t="shared" si="7"/>
        <v>105.28484785758356</v>
      </c>
    </row>
    <row r="163" spans="1:6" ht="25.5">
      <c r="A163" s="66"/>
      <c r="B163" s="74">
        <v>8441</v>
      </c>
      <c r="C163" s="122" t="s">
        <v>12</v>
      </c>
      <c r="D163" s="139">
        <v>5449343250</v>
      </c>
      <c r="E163" s="138">
        <v>4441806000</v>
      </c>
      <c r="F163" s="84">
        <f t="shared" si="7"/>
        <v>81.51084995425825</v>
      </c>
    </row>
    <row r="164" spans="1:6" ht="12.75">
      <c r="A164" s="75"/>
      <c r="B164" s="76">
        <v>8446</v>
      </c>
      <c r="C164" s="123" t="s">
        <v>464</v>
      </c>
      <c r="D164" s="140">
        <v>0</v>
      </c>
      <c r="E164" s="141">
        <v>1295526750</v>
      </c>
      <c r="F164" s="87"/>
    </row>
  </sheetData>
  <mergeCells count="3">
    <mergeCell ref="A2:B2"/>
    <mergeCell ref="A113:B113"/>
    <mergeCell ref="A134:B134"/>
  </mergeCells>
  <printOptions horizontalCentered="1"/>
  <pageMargins left="0.31496062992125984" right="0.2362204724409449" top="0.7480314960629921" bottom="0.7874015748031497" header="0.2755905511811024" footer="0.15748031496062992"/>
  <pageSetup firstPageNumber="13" useFirstPageNumber="1" horizontalDpi="600" verticalDpi="600" orientation="portrait" paperSize="9" scale="97" r:id="rId1"/>
  <headerFooter alignWithMargins="0">
    <oddHeader xml:space="preserve">&amp;L&amp;"Times New Roman,Bold"&amp;18    </oddHeader>
    <oddFooter>&amp;C&amp;"Times New Roman,Uobičajeno"&amp;12&amp;P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92"/>
  <sheetViews>
    <sheetView tabSelected="1" workbookViewId="0" topLeftCell="A1">
      <selection activeCell="C4" sqref="C4"/>
    </sheetView>
  </sheetViews>
  <sheetFormatPr defaultColWidth="9.140625" defaultRowHeight="12.75"/>
  <cols>
    <col min="1" max="1" width="4.421875" style="89" customWidth="1"/>
    <col min="2" max="2" width="4.57421875" style="94" customWidth="1"/>
    <col min="3" max="3" width="40.7109375" style="48" customWidth="1"/>
    <col min="4" max="5" width="16.8515625" style="108" customWidth="1"/>
    <col min="6" max="6" width="8.140625" style="108" customWidth="1"/>
    <col min="7" max="7" width="21.140625" style="27" hidden="1" customWidth="1"/>
    <col min="8" max="8" width="20.57421875" style="27" hidden="1" customWidth="1"/>
    <col min="9" max="9" width="21.00390625" style="27" hidden="1" customWidth="1"/>
    <col min="10" max="10" width="21.00390625" style="27" customWidth="1"/>
    <col min="11" max="11" width="26.00390625" style="27" customWidth="1"/>
    <col min="12" max="16384" width="9.140625" style="27" customWidth="1"/>
  </cols>
  <sheetData>
    <row r="1" spans="1:6" ht="12.75">
      <c r="A1" s="18" t="s">
        <v>30</v>
      </c>
      <c r="B1" s="4"/>
      <c r="C1" s="9"/>
      <c r="D1" s="103"/>
      <c r="E1" s="103"/>
      <c r="F1" s="104"/>
    </row>
    <row r="2" spans="1:6" s="48" customFormat="1" ht="25.5">
      <c r="A2" s="144"/>
      <c r="B2" s="144"/>
      <c r="C2" s="45" t="s">
        <v>32</v>
      </c>
      <c r="D2" s="46" t="s">
        <v>330</v>
      </c>
      <c r="E2" s="46" t="s">
        <v>414</v>
      </c>
      <c r="F2" s="47" t="s">
        <v>329</v>
      </c>
    </row>
    <row r="3" spans="1:11" ht="12.75">
      <c r="A3" s="19" t="s">
        <v>113</v>
      </c>
      <c r="B3" s="90"/>
      <c r="C3" s="95" t="s">
        <v>30</v>
      </c>
      <c r="D3" s="20">
        <f>+D4+D16+D49+D63+D70+D81+D88</f>
        <v>59107383249.84</v>
      </c>
      <c r="E3" s="20">
        <f>E4+E16+E49+E63+E70+E81+E88</f>
        <v>59364179161.44</v>
      </c>
      <c r="F3" s="10">
        <f>E3/D3*100</f>
        <v>100.43445657290317</v>
      </c>
      <c r="G3" s="28">
        <f>E3-D3</f>
        <v>256795911.6000061</v>
      </c>
      <c r="H3" s="36"/>
      <c r="I3" s="36"/>
      <c r="J3" s="28"/>
      <c r="K3" s="28"/>
    </row>
    <row r="4" spans="1:11" ht="12.75">
      <c r="A4" s="11" t="s">
        <v>114</v>
      </c>
      <c r="B4" s="91"/>
      <c r="C4" s="96" t="s">
        <v>115</v>
      </c>
      <c r="D4" s="20">
        <f>D5+D10+D12</f>
        <v>10982522155.2</v>
      </c>
      <c r="E4" s="20">
        <f>E5+E10+E12</f>
        <v>11019227062.369999</v>
      </c>
      <c r="F4" s="10">
        <f aca="true" t="shared" si="0" ref="F4:F70">E4/D4*100</f>
        <v>100.33421200204562</v>
      </c>
      <c r="G4" s="28">
        <f>E4-D4</f>
        <v>36704907.16999817</v>
      </c>
      <c r="H4" s="36"/>
      <c r="I4" s="36"/>
      <c r="J4" s="36"/>
      <c r="K4" s="28"/>
    </row>
    <row r="5" spans="1:6" ht="12.75">
      <c r="A5" s="11" t="s">
        <v>116</v>
      </c>
      <c r="B5" s="91"/>
      <c r="C5" s="96" t="s">
        <v>117</v>
      </c>
      <c r="D5" s="20">
        <f>SUM(D6:D9)</f>
        <v>8958311859.96</v>
      </c>
      <c r="E5" s="20">
        <f>SUM(E6:E9)</f>
        <v>9084969657.899998</v>
      </c>
      <c r="F5" s="10">
        <f t="shared" si="0"/>
        <v>101.41385787768907</v>
      </c>
    </row>
    <row r="6" spans="1:6" ht="12.75">
      <c r="A6" s="12"/>
      <c r="B6" s="92" t="s">
        <v>118</v>
      </c>
      <c r="C6" s="97" t="s">
        <v>119</v>
      </c>
      <c r="D6" s="24">
        <v>8833677853.75</v>
      </c>
      <c r="E6" s="24">
        <v>8974033679.56</v>
      </c>
      <c r="F6" s="26">
        <f t="shared" si="0"/>
        <v>101.58887190741754</v>
      </c>
    </row>
    <row r="7" spans="1:6" ht="12.75">
      <c r="A7" s="12"/>
      <c r="B7" s="92" t="s">
        <v>120</v>
      </c>
      <c r="C7" s="97" t="s">
        <v>121</v>
      </c>
      <c r="D7" s="24">
        <v>20677309.38</v>
      </c>
      <c r="E7" s="24">
        <v>4070411.8</v>
      </c>
      <c r="F7" s="26">
        <f t="shared" si="0"/>
        <v>19.68540357546268</v>
      </c>
    </row>
    <row r="8" spans="1:6" ht="12.75">
      <c r="A8" s="12"/>
      <c r="B8" s="92" t="s">
        <v>122</v>
      </c>
      <c r="C8" s="97" t="s">
        <v>123</v>
      </c>
      <c r="D8" s="24">
        <v>44649829.16</v>
      </c>
      <c r="E8" s="24">
        <v>47479470.66</v>
      </c>
      <c r="F8" s="26">
        <f t="shared" si="0"/>
        <v>106.33740722693506</v>
      </c>
    </row>
    <row r="9" spans="1:6" ht="12.75">
      <c r="A9" s="12"/>
      <c r="B9" s="92" t="s">
        <v>124</v>
      </c>
      <c r="C9" s="97" t="s">
        <v>125</v>
      </c>
      <c r="D9" s="24">
        <v>59306867.67</v>
      </c>
      <c r="E9" s="24">
        <v>59386095.88</v>
      </c>
      <c r="F9" s="26">
        <f t="shared" si="0"/>
        <v>100.13359027902273</v>
      </c>
    </row>
    <row r="10" spans="1:6" ht="12.75">
      <c r="A10" s="11">
        <v>312</v>
      </c>
      <c r="B10" s="91"/>
      <c r="C10" s="96" t="s">
        <v>126</v>
      </c>
      <c r="D10" s="20">
        <f>D11</f>
        <v>263688414.87</v>
      </c>
      <c r="E10" s="20">
        <f>E11</f>
        <v>135265768.44</v>
      </c>
      <c r="F10" s="10">
        <f t="shared" si="0"/>
        <v>51.29757729655542</v>
      </c>
    </row>
    <row r="11" spans="1:6" ht="12.75">
      <c r="A11" s="12"/>
      <c r="B11" s="92" t="s">
        <v>127</v>
      </c>
      <c r="C11" s="97" t="s">
        <v>126</v>
      </c>
      <c r="D11" s="24">
        <v>263688414.87</v>
      </c>
      <c r="E11" s="24">
        <v>135265768.44</v>
      </c>
      <c r="F11" s="26">
        <f t="shared" si="0"/>
        <v>51.29757729655542</v>
      </c>
    </row>
    <row r="12" spans="1:6" ht="12.75">
      <c r="A12" s="11">
        <v>313</v>
      </c>
      <c r="B12" s="91"/>
      <c r="C12" s="96" t="s">
        <v>128</v>
      </c>
      <c r="D12" s="20">
        <f>SUM(D13:D15)</f>
        <v>1760521880.3700001</v>
      </c>
      <c r="E12" s="20">
        <f>SUM(E13:E15)</f>
        <v>1798991636.03</v>
      </c>
      <c r="F12" s="10">
        <f t="shared" si="0"/>
        <v>102.18513362934829</v>
      </c>
    </row>
    <row r="13" spans="1:6" ht="12.75">
      <c r="A13" s="12"/>
      <c r="B13" s="92" t="s">
        <v>129</v>
      </c>
      <c r="C13" s="97" t="s">
        <v>63</v>
      </c>
      <c r="D13" s="24">
        <v>240824841.4</v>
      </c>
      <c r="E13" s="24">
        <v>244709577.82</v>
      </c>
      <c r="F13" s="26">
        <f t="shared" si="0"/>
        <v>101.61309622272215</v>
      </c>
    </row>
    <row r="14" spans="1:6" ht="12.75">
      <c r="A14" s="12"/>
      <c r="B14" s="92" t="s">
        <v>130</v>
      </c>
      <c r="C14" s="97" t="s">
        <v>406</v>
      </c>
      <c r="D14" s="24">
        <v>1365846385.74</v>
      </c>
      <c r="E14" s="24">
        <v>1398222353.88</v>
      </c>
      <c r="F14" s="26">
        <f t="shared" si="0"/>
        <v>102.37039600338798</v>
      </c>
    </row>
    <row r="15" spans="1:6" ht="25.5">
      <c r="A15" s="12"/>
      <c r="B15" s="92" t="s">
        <v>131</v>
      </c>
      <c r="C15" s="97" t="s">
        <v>407</v>
      </c>
      <c r="D15" s="24">
        <v>153850653.23</v>
      </c>
      <c r="E15" s="24">
        <v>156059704.33</v>
      </c>
      <c r="F15" s="26">
        <f t="shared" si="0"/>
        <v>101.4358412223948</v>
      </c>
    </row>
    <row r="16" spans="1:11" ht="12.75">
      <c r="A16" s="11" t="s">
        <v>132</v>
      </c>
      <c r="B16" s="91"/>
      <c r="C16" s="96" t="s">
        <v>133</v>
      </c>
      <c r="D16" s="20">
        <f>D17+D22+D30+D42+D40</f>
        <v>3929394757.75</v>
      </c>
      <c r="E16" s="20">
        <f>E17+E22+E30+E42+E40</f>
        <v>4086577204.79</v>
      </c>
      <c r="F16" s="10">
        <f t="shared" si="0"/>
        <v>104.00016940853263</v>
      </c>
      <c r="G16" s="28">
        <f>E16-D16</f>
        <v>157182447.03999996</v>
      </c>
      <c r="H16" s="36"/>
      <c r="I16" s="36"/>
      <c r="J16" s="36"/>
      <c r="K16" s="28"/>
    </row>
    <row r="17" spans="1:6" ht="12.75">
      <c r="A17" s="11" t="s">
        <v>134</v>
      </c>
      <c r="B17" s="91"/>
      <c r="C17" s="96" t="s">
        <v>135</v>
      </c>
      <c r="D17" s="20">
        <f>SUM(D18:D21)</f>
        <v>651636535.3199999</v>
      </c>
      <c r="E17" s="20">
        <f>SUM(E18:E21)</f>
        <v>674007635.4100001</v>
      </c>
      <c r="F17" s="10">
        <f t="shared" si="0"/>
        <v>103.4330641204785</v>
      </c>
    </row>
    <row r="18" spans="1:6" ht="12.75">
      <c r="A18" s="12"/>
      <c r="B18" s="92" t="s">
        <v>136</v>
      </c>
      <c r="C18" s="97" t="s">
        <v>137</v>
      </c>
      <c r="D18" s="24">
        <v>104593501.34</v>
      </c>
      <c r="E18" s="24">
        <v>106601146.61</v>
      </c>
      <c r="F18" s="26">
        <f t="shared" si="0"/>
        <v>101.91947419703811</v>
      </c>
    </row>
    <row r="19" spans="1:6" ht="25.5">
      <c r="A19" s="12"/>
      <c r="B19" s="92" t="s">
        <v>138</v>
      </c>
      <c r="C19" s="97" t="s">
        <v>139</v>
      </c>
      <c r="D19" s="24">
        <v>530035777.7</v>
      </c>
      <c r="E19" s="24">
        <v>547548176.32</v>
      </c>
      <c r="F19" s="26">
        <f t="shared" si="0"/>
        <v>103.30400311767482</v>
      </c>
    </row>
    <row r="20" spans="1:6" ht="12.75">
      <c r="A20" s="12"/>
      <c r="B20" s="92" t="s">
        <v>140</v>
      </c>
      <c r="C20" s="97" t="s">
        <v>141</v>
      </c>
      <c r="D20" s="24">
        <v>17007256.28</v>
      </c>
      <c r="E20" s="24">
        <v>16315971.73</v>
      </c>
      <c r="F20" s="26">
        <f t="shared" si="0"/>
        <v>95.93535524708398</v>
      </c>
    </row>
    <row r="21" spans="1:6" ht="12.75">
      <c r="A21" s="12"/>
      <c r="B21" s="92" t="s">
        <v>392</v>
      </c>
      <c r="C21" s="98" t="s">
        <v>393</v>
      </c>
      <c r="D21" s="24">
        <v>0</v>
      </c>
      <c r="E21" s="24">
        <v>3542340.75</v>
      </c>
      <c r="F21" s="26"/>
    </row>
    <row r="22" spans="1:6" ht="12.75">
      <c r="A22" s="11">
        <v>322</v>
      </c>
      <c r="B22" s="91"/>
      <c r="C22" s="96" t="s">
        <v>142</v>
      </c>
      <c r="D22" s="20">
        <f>SUM(D23:D29)</f>
        <v>834447892.0899999</v>
      </c>
      <c r="E22" s="20">
        <f>SUM(E23:E29)</f>
        <v>918024522.26</v>
      </c>
      <c r="F22" s="10">
        <f t="shared" si="0"/>
        <v>110.01579978357545</v>
      </c>
    </row>
    <row r="23" spans="1:6" ht="12.75">
      <c r="A23" s="12"/>
      <c r="B23" s="92" t="s">
        <v>143</v>
      </c>
      <c r="C23" s="97" t="s">
        <v>144</v>
      </c>
      <c r="D23" s="24">
        <v>154686231.42</v>
      </c>
      <c r="E23" s="24">
        <v>117113094.25</v>
      </c>
      <c r="F23" s="26">
        <f t="shared" si="0"/>
        <v>75.71009596323903</v>
      </c>
    </row>
    <row r="24" spans="1:6" ht="12.75">
      <c r="A24" s="12"/>
      <c r="B24" s="92" t="s">
        <v>145</v>
      </c>
      <c r="C24" s="97" t="s">
        <v>146</v>
      </c>
      <c r="D24" s="24">
        <v>105341270.57</v>
      </c>
      <c r="E24" s="24">
        <v>106280894.16</v>
      </c>
      <c r="F24" s="26">
        <f t="shared" si="0"/>
        <v>100.89198049816157</v>
      </c>
    </row>
    <row r="25" spans="1:6" ht="12.75">
      <c r="A25" s="12"/>
      <c r="B25" s="92" t="s">
        <v>147</v>
      </c>
      <c r="C25" s="97" t="s">
        <v>148</v>
      </c>
      <c r="D25" s="24">
        <v>313054585.56</v>
      </c>
      <c r="E25" s="24">
        <v>355206834.02</v>
      </c>
      <c r="F25" s="26">
        <f t="shared" si="0"/>
        <v>113.46482383722218</v>
      </c>
    </row>
    <row r="26" spans="1:6" ht="12.75">
      <c r="A26" s="12"/>
      <c r="B26" s="92" t="s">
        <v>149</v>
      </c>
      <c r="C26" s="97" t="s">
        <v>150</v>
      </c>
      <c r="D26" s="24">
        <v>38579270.17</v>
      </c>
      <c r="E26" s="24">
        <v>36765476.14</v>
      </c>
      <c r="F26" s="26">
        <f t="shared" si="0"/>
        <v>95.29852684613395</v>
      </c>
    </row>
    <row r="27" spans="1:6" ht="12.75">
      <c r="A27" s="12"/>
      <c r="B27" s="92" t="s">
        <v>151</v>
      </c>
      <c r="C27" s="97" t="s">
        <v>152</v>
      </c>
      <c r="D27" s="24">
        <v>15463163.11</v>
      </c>
      <c r="E27" s="24">
        <v>14524017.07</v>
      </c>
      <c r="F27" s="26">
        <f t="shared" si="0"/>
        <v>93.9265593118354</v>
      </c>
    </row>
    <row r="28" spans="1:6" ht="12.75">
      <c r="A28" s="12"/>
      <c r="B28" s="92" t="s">
        <v>153</v>
      </c>
      <c r="C28" s="97" t="s">
        <v>154</v>
      </c>
      <c r="D28" s="24">
        <v>207323371.26</v>
      </c>
      <c r="E28" s="24">
        <v>234748964.21</v>
      </c>
      <c r="F28" s="26">
        <f t="shared" si="0"/>
        <v>113.22841355671673</v>
      </c>
    </row>
    <row r="29" spans="1:6" ht="12.75">
      <c r="A29" s="12"/>
      <c r="B29" s="92" t="s">
        <v>394</v>
      </c>
      <c r="C29" s="98" t="s">
        <v>395</v>
      </c>
      <c r="D29" s="24">
        <v>0</v>
      </c>
      <c r="E29" s="24">
        <v>53385242.41</v>
      </c>
      <c r="F29" s="26"/>
    </row>
    <row r="30" spans="1:6" s="77" customFormat="1" ht="12.75">
      <c r="A30" s="11">
        <v>323</v>
      </c>
      <c r="B30" s="91"/>
      <c r="C30" s="96" t="s">
        <v>155</v>
      </c>
      <c r="D30" s="20">
        <f>SUM(D31:D39)</f>
        <v>2208375469.84</v>
      </c>
      <c r="E30" s="20">
        <f>SUM(E31:E39)</f>
        <v>2249215621.12</v>
      </c>
      <c r="F30" s="10">
        <f t="shared" si="0"/>
        <v>101.84933005450193</v>
      </c>
    </row>
    <row r="31" spans="1:6" ht="12.75">
      <c r="A31" s="12"/>
      <c r="B31" s="92" t="s">
        <v>156</v>
      </c>
      <c r="C31" s="97" t="s">
        <v>157</v>
      </c>
      <c r="D31" s="24">
        <v>304223502.29</v>
      </c>
      <c r="E31" s="24">
        <v>290066265.91</v>
      </c>
      <c r="F31" s="26">
        <f t="shared" si="0"/>
        <v>95.34643567198675</v>
      </c>
    </row>
    <row r="32" spans="1:6" ht="12.75">
      <c r="A32" s="12"/>
      <c r="B32" s="92" t="s">
        <v>158</v>
      </c>
      <c r="C32" s="97" t="s">
        <v>159</v>
      </c>
      <c r="D32" s="24">
        <v>199922436.53</v>
      </c>
      <c r="E32" s="24">
        <v>177898758.85</v>
      </c>
      <c r="F32" s="26">
        <f t="shared" si="0"/>
        <v>88.98388892099402</v>
      </c>
    </row>
    <row r="33" spans="1:6" ht="12.75">
      <c r="A33" s="12"/>
      <c r="B33" s="92" t="s">
        <v>160</v>
      </c>
      <c r="C33" s="97" t="s">
        <v>161</v>
      </c>
      <c r="D33" s="24">
        <v>42741818.4</v>
      </c>
      <c r="E33" s="24">
        <v>36490721.2</v>
      </c>
      <c r="F33" s="26">
        <f t="shared" si="0"/>
        <v>85.37475139335673</v>
      </c>
    </row>
    <row r="34" spans="1:6" ht="12.75">
      <c r="A34" s="12"/>
      <c r="B34" s="92" t="s">
        <v>162</v>
      </c>
      <c r="C34" s="97" t="s">
        <v>163</v>
      </c>
      <c r="D34" s="24">
        <v>168558537.07</v>
      </c>
      <c r="E34" s="24">
        <v>110503228.77</v>
      </c>
      <c r="F34" s="26">
        <f t="shared" si="0"/>
        <v>65.55777636116382</v>
      </c>
    </row>
    <row r="35" spans="1:6" ht="12.75">
      <c r="A35" s="12"/>
      <c r="B35" s="92" t="s">
        <v>164</v>
      </c>
      <c r="C35" s="97" t="s">
        <v>165</v>
      </c>
      <c r="D35" s="24">
        <v>261866717.79</v>
      </c>
      <c r="E35" s="24">
        <v>270816987.26</v>
      </c>
      <c r="F35" s="26">
        <f t="shared" si="0"/>
        <v>103.41787209368758</v>
      </c>
    </row>
    <row r="36" spans="1:6" ht="12.75">
      <c r="A36" s="12"/>
      <c r="B36" s="92" t="s">
        <v>166</v>
      </c>
      <c r="C36" s="97" t="s">
        <v>167</v>
      </c>
      <c r="D36" s="24">
        <v>204531031.68</v>
      </c>
      <c r="E36" s="24">
        <v>184228341.38</v>
      </c>
      <c r="F36" s="26">
        <f t="shared" si="0"/>
        <v>90.07354036537366</v>
      </c>
    </row>
    <row r="37" spans="1:6" ht="12.75">
      <c r="A37" s="12"/>
      <c r="B37" s="92" t="s">
        <v>168</v>
      </c>
      <c r="C37" s="97" t="s">
        <v>169</v>
      </c>
      <c r="D37" s="24">
        <v>461900457</v>
      </c>
      <c r="E37" s="24">
        <v>488131291.9</v>
      </c>
      <c r="F37" s="26">
        <f t="shared" si="0"/>
        <v>105.67889347206251</v>
      </c>
    </row>
    <row r="38" spans="1:6" ht="12.75">
      <c r="A38" s="12"/>
      <c r="B38" s="92" t="s">
        <v>170</v>
      </c>
      <c r="C38" s="97" t="s">
        <v>171</v>
      </c>
      <c r="D38" s="24">
        <v>203882395.21</v>
      </c>
      <c r="E38" s="24">
        <v>241246136.19</v>
      </c>
      <c r="F38" s="26">
        <f t="shared" si="0"/>
        <v>118.32612420582716</v>
      </c>
    </row>
    <row r="39" spans="1:6" ht="12.75">
      <c r="A39" s="12"/>
      <c r="B39" s="92" t="s">
        <v>172</v>
      </c>
      <c r="C39" s="97" t="s">
        <v>173</v>
      </c>
      <c r="D39" s="24">
        <v>360748573.87</v>
      </c>
      <c r="E39" s="24">
        <v>449833889.66</v>
      </c>
      <c r="F39" s="26">
        <f t="shared" si="0"/>
        <v>124.69457185494043</v>
      </c>
    </row>
    <row r="40" spans="1:6" s="77" customFormat="1" ht="12.75">
      <c r="A40" s="11" t="s">
        <v>396</v>
      </c>
      <c r="B40" s="91"/>
      <c r="C40" s="99" t="s">
        <v>397</v>
      </c>
      <c r="D40" s="20">
        <f>D41</f>
        <v>0</v>
      </c>
      <c r="E40" s="20">
        <f>E41</f>
        <v>1713601.75</v>
      </c>
      <c r="F40" s="10"/>
    </row>
    <row r="41" spans="1:6" ht="12.75">
      <c r="A41" s="12"/>
      <c r="B41" s="92" t="s">
        <v>398</v>
      </c>
      <c r="C41" s="98" t="s">
        <v>397</v>
      </c>
      <c r="D41" s="24"/>
      <c r="E41" s="24">
        <v>1713601.75</v>
      </c>
      <c r="F41" s="26"/>
    </row>
    <row r="42" spans="1:6" ht="12.75">
      <c r="A42" s="11">
        <v>329</v>
      </c>
      <c r="B42" s="91"/>
      <c r="C42" s="96" t="s">
        <v>174</v>
      </c>
      <c r="D42" s="20">
        <f>SUM(D43:D48)</f>
        <v>234934860.5</v>
      </c>
      <c r="E42" s="20">
        <f>SUM(E43:E48)</f>
        <v>243615824.24999997</v>
      </c>
      <c r="F42" s="10">
        <f t="shared" si="0"/>
        <v>103.69505135658655</v>
      </c>
    </row>
    <row r="43" spans="1:6" ht="25.5">
      <c r="A43" s="12"/>
      <c r="B43" s="92" t="s">
        <v>175</v>
      </c>
      <c r="C43" s="97" t="s">
        <v>323</v>
      </c>
      <c r="D43" s="24">
        <v>37158216.94</v>
      </c>
      <c r="E43" s="24">
        <v>31723544.67</v>
      </c>
      <c r="F43" s="26">
        <f t="shared" si="0"/>
        <v>85.37423827743012</v>
      </c>
    </row>
    <row r="44" spans="1:6" ht="12.75">
      <c r="A44" s="12"/>
      <c r="B44" s="92" t="s">
        <v>176</v>
      </c>
      <c r="C44" s="97" t="s">
        <v>177</v>
      </c>
      <c r="D44" s="24">
        <v>40085824.26</v>
      </c>
      <c r="E44" s="24">
        <v>35667120.74</v>
      </c>
      <c r="F44" s="26">
        <f t="shared" si="0"/>
        <v>88.97689245120691</v>
      </c>
    </row>
    <row r="45" spans="1:6" ht="12.75">
      <c r="A45" s="12"/>
      <c r="B45" s="92" t="s">
        <v>178</v>
      </c>
      <c r="C45" s="97" t="s">
        <v>179</v>
      </c>
      <c r="D45" s="24">
        <v>10545057.35</v>
      </c>
      <c r="E45" s="24">
        <v>9230556.36</v>
      </c>
      <c r="F45" s="26">
        <f t="shared" si="0"/>
        <v>87.53443488858788</v>
      </c>
    </row>
    <row r="46" spans="1:6" ht="12.75">
      <c r="A46" s="12"/>
      <c r="B46" s="92" t="s">
        <v>180</v>
      </c>
      <c r="C46" s="97" t="s">
        <v>181</v>
      </c>
      <c r="D46" s="24">
        <v>102074328.15</v>
      </c>
      <c r="E46" s="24">
        <v>136737827.01</v>
      </c>
      <c r="F46" s="26">
        <f t="shared" si="0"/>
        <v>133.95907618325086</v>
      </c>
    </row>
    <row r="47" spans="1:6" ht="12.75">
      <c r="A47" s="12"/>
      <c r="B47" s="92" t="s">
        <v>399</v>
      </c>
      <c r="C47" s="98" t="s">
        <v>400</v>
      </c>
      <c r="D47" s="24"/>
      <c r="E47" s="24">
        <v>750420.13</v>
      </c>
      <c r="F47" s="26"/>
    </row>
    <row r="48" spans="1:6" ht="12.75">
      <c r="A48" s="12"/>
      <c r="B48" s="92" t="s">
        <v>182</v>
      </c>
      <c r="C48" s="97" t="s">
        <v>174</v>
      </c>
      <c r="D48" s="24">
        <v>45071433.8</v>
      </c>
      <c r="E48" s="24">
        <v>29506355.34</v>
      </c>
      <c r="F48" s="26">
        <f t="shared" si="0"/>
        <v>65.46575702679333</v>
      </c>
    </row>
    <row r="49" spans="1:11" ht="12.75">
      <c r="A49" s="11" t="s">
        <v>183</v>
      </c>
      <c r="B49" s="91"/>
      <c r="C49" s="96" t="s">
        <v>184</v>
      </c>
      <c r="D49" s="20">
        <f>D50+D53+D58</f>
        <v>3386010262.6800003</v>
      </c>
      <c r="E49" s="20">
        <f>E50+E53+E58</f>
        <v>4037546422.8900003</v>
      </c>
      <c r="F49" s="10">
        <f t="shared" si="0"/>
        <v>119.24200193339975</v>
      </c>
      <c r="G49" s="28">
        <f>E49-D49</f>
        <v>651536160.21</v>
      </c>
      <c r="H49" s="36"/>
      <c r="I49" s="36"/>
      <c r="J49" s="36"/>
      <c r="K49" s="28"/>
    </row>
    <row r="50" spans="1:6" ht="12.75">
      <c r="A50" s="11" t="s">
        <v>185</v>
      </c>
      <c r="B50" s="91"/>
      <c r="C50" s="96" t="s">
        <v>186</v>
      </c>
      <c r="D50" s="20">
        <f>D51+D52</f>
        <v>2598451520.53</v>
      </c>
      <c r="E50" s="20">
        <f>E51+E52</f>
        <v>3168172078.2400002</v>
      </c>
      <c r="F50" s="10">
        <f t="shared" si="0"/>
        <v>121.92538722422634</v>
      </c>
    </row>
    <row r="51" spans="1:6" ht="12.75">
      <c r="A51" s="12"/>
      <c r="B51" s="92" t="s">
        <v>187</v>
      </c>
      <c r="C51" s="97" t="s">
        <v>188</v>
      </c>
      <c r="D51" s="24">
        <v>428641328.36</v>
      </c>
      <c r="E51" s="24">
        <v>351794739.84</v>
      </c>
      <c r="F51" s="26">
        <f t="shared" si="0"/>
        <v>82.07205338458185</v>
      </c>
    </row>
    <row r="52" spans="1:6" ht="12.75">
      <c r="A52" s="12"/>
      <c r="B52" s="92" t="s">
        <v>189</v>
      </c>
      <c r="C52" s="97" t="s">
        <v>190</v>
      </c>
      <c r="D52" s="24">
        <v>2169810192.17</v>
      </c>
      <c r="E52" s="24">
        <v>2816377338.4</v>
      </c>
      <c r="F52" s="26">
        <f t="shared" si="0"/>
        <v>129.79832745570138</v>
      </c>
    </row>
    <row r="53" spans="1:6" ht="12.75">
      <c r="A53" s="11">
        <v>342</v>
      </c>
      <c r="B53" s="91"/>
      <c r="C53" s="96" t="s">
        <v>408</v>
      </c>
      <c r="D53" s="20">
        <f>SUM(D54:D57)</f>
        <v>555291040.6899999</v>
      </c>
      <c r="E53" s="20">
        <f>SUM(E54:E57)</f>
        <v>648314105.49</v>
      </c>
      <c r="F53" s="10">
        <f t="shared" si="0"/>
        <v>116.75212780029918</v>
      </c>
    </row>
    <row r="54" spans="1:6" ht="12.75">
      <c r="A54" s="12"/>
      <c r="B54" s="92" t="s">
        <v>191</v>
      </c>
      <c r="C54" s="97" t="s">
        <v>409</v>
      </c>
      <c r="D54" s="24">
        <v>103306579.84</v>
      </c>
      <c r="E54" s="24">
        <v>117682685.98</v>
      </c>
      <c r="F54" s="26">
        <f t="shared" si="0"/>
        <v>113.91596369008204</v>
      </c>
    </row>
    <row r="55" spans="1:6" ht="12.75" customHeight="1">
      <c r="A55" s="12"/>
      <c r="B55" s="92" t="s">
        <v>192</v>
      </c>
      <c r="C55" s="97" t="s">
        <v>410</v>
      </c>
      <c r="D55" s="24">
        <v>18865673.4</v>
      </c>
      <c r="E55" s="24">
        <v>14975239.11</v>
      </c>
      <c r="F55" s="26">
        <f t="shared" si="0"/>
        <v>79.37823788468637</v>
      </c>
    </row>
    <row r="56" spans="1:6" ht="25.5">
      <c r="A56" s="12"/>
      <c r="B56" s="92" t="s">
        <v>193</v>
      </c>
      <c r="C56" s="97" t="s">
        <v>411</v>
      </c>
      <c r="D56" s="24">
        <v>433116900.14</v>
      </c>
      <c r="E56" s="24">
        <v>515656180.4</v>
      </c>
      <c r="F56" s="26">
        <f t="shared" si="0"/>
        <v>119.057044468438</v>
      </c>
    </row>
    <row r="57" spans="1:6" ht="18" customHeight="1">
      <c r="A57" s="12"/>
      <c r="B57" s="92" t="s">
        <v>412</v>
      </c>
      <c r="C57" s="98" t="s">
        <v>413</v>
      </c>
      <c r="D57" s="24">
        <v>1887.31</v>
      </c>
      <c r="E57" s="24">
        <v>0</v>
      </c>
      <c r="F57" s="26">
        <f t="shared" si="0"/>
        <v>0</v>
      </c>
    </row>
    <row r="58" spans="1:6" ht="12.75">
      <c r="A58" s="11">
        <v>343</v>
      </c>
      <c r="B58" s="91"/>
      <c r="C58" s="96" t="s">
        <v>194</v>
      </c>
      <c r="D58" s="20">
        <f>SUM(D59:D62)</f>
        <v>232267701.46</v>
      </c>
      <c r="E58" s="20">
        <f>SUM(E59:E62)</f>
        <v>221060239.16</v>
      </c>
      <c r="F58" s="10">
        <f t="shared" si="0"/>
        <v>95.17476505362063</v>
      </c>
    </row>
    <row r="59" spans="1:6" ht="12.75">
      <c r="A59" s="12"/>
      <c r="B59" s="92" t="s">
        <v>195</v>
      </c>
      <c r="C59" s="97" t="s">
        <v>196</v>
      </c>
      <c r="D59" s="24">
        <v>88101898.54</v>
      </c>
      <c r="E59" s="24">
        <v>84142661.47</v>
      </c>
      <c r="F59" s="26">
        <f t="shared" si="0"/>
        <v>95.5060706572601</v>
      </c>
    </row>
    <row r="60" spans="1:6" ht="25.5">
      <c r="A60" s="12"/>
      <c r="B60" s="92" t="s">
        <v>324</v>
      </c>
      <c r="C60" s="97" t="s">
        <v>401</v>
      </c>
      <c r="D60" s="24">
        <v>25.2</v>
      </c>
      <c r="E60" s="24">
        <v>1.26</v>
      </c>
      <c r="F60" s="26">
        <v>0</v>
      </c>
    </row>
    <row r="61" spans="1:6" ht="12.75">
      <c r="A61" s="12"/>
      <c r="B61" s="92" t="s">
        <v>197</v>
      </c>
      <c r="C61" s="97" t="s">
        <v>198</v>
      </c>
      <c r="D61" s="24">
        <v>4344427.6</v>
      </c>
      <c r="E61" s="24">
        <v>4871409.46</v>
      </c>
      <c r="F61" s="26">
        <f t="shared" si="0"/>
        <v>112.130064268996</v>
      </c>
    </row>
    <row r="62" spans="1:6" ht="12.75">
      <c r="A62" s="12"/>
      <c r="B62" s="92" t="s">
        <v>199</v>
      </c>
      <c r="C62" s="97" t="s">
        <v>200</v>
      </c>
      <c r="D62" s="24">
        <v>139821350.12</v>
      </c>
      <c r="E62" s="24">
        <v>132046166.97</v>
      </c>
      <c r="F62" s="26">
        <f t="shared" si="0"/>
        <v>94.43920177903658</v>
      </c>
    </row>
    <row r="63" spans="1:11" ht="12.75">
      <c r="A63" s="11" t="s">
        <v>201</v>
      </c>
      <c r="B63" s="91"/>
      <c r="C63" s="96" t="s">
        <v>202</v>
      </c>
      <c r="D63" s="20">
        <f>D64+D66</f>
        <v>3470308310.6400003</v>
      </c>
      <c r="E63" s="20">
        <f>E64+E66</f>
        <v>3696701139.0600004</v>
      </c>
      <c r="F63" s="10">
        <f t="shared" si="0"/>
        <v>106.52370936973747</v>
      </c>
      <c r="G63" s="28">
        <f>E63-D63</f>
        <v>226392828.42000008</v>
      </c>
      <c r="H63" s="36"/>
      <c r="I63" s="36"/>
      <c r="J63" s="36"/>
      <c r="K63" s="28"/>
    </row>
    <row r="64" spans="1:6" ht="16.5" customHeight="1">
      <c r="A64" s="11" t="s">
        <v>203</v>
      </c>
      <c r="B64" s="91"/>
      <c r="C64" s="96" t="s">
        <v>325</v>
      </c>
      <c r="D64" s="20">
        <f>D65</f>
        <v>1015411529.99</v>
      </c>
      <c r="E64" s="20">
        <f>E65</f>
        <v>971808313.67</v>
      </c>
      <c r="F64" s="10">
        <f t="shared" si="0"/>
        <v>95.70585767128038</v>
      </c>
    </row>
    <row r="65" spans="1:6" ht="16.5" customHeight="1">
      <c r="A65" s="12"/>
      <c r="B65" s="92" t="s">
        <v>204</v>
      </c>
      <c r="C65" s="97" t="s">
        <v>325</v>
      </c>
      <c r="D65" s="24">
        <v>1015411529.99</v>
      </c>
      <c r="E65" s="24">
        <v>971808313.67</v>
      </c>
      <c r="F65" s="26">
        <f t="shared" si="0"/>
        <v>95.70585767128038</v>
      </c>
    </row>
    <row r="66" spans="1:6" ht="25.5">
      <c r="A66" s="11" t="s">
        <v>205</v>
      </c>
      <c r="B66" s="91" t="s">
        <v>33</v>
      </c>
      <c r="C66" s="96" t="s">
        <v>415</v>
      </c>
      <c r="D66" s="20">
        <f>SUM(D67:D69)</f>
        <v>2454896780.65</v>
      </c>
      <c r="E66" s="20">
        <f>SUM(E67:E69)</f>
        <v>2724892825.3900003</v>
      </c>
      <c r="F66" s="10">
        <f t="shared" si="0"/>
        <v>110.99826464673237</v>
      </c>
    </row>
    <row r="67" spans="1:6" ht="12.75" customHeight="1">
      <c r="A67" s="12"/>
      <c r="B67" s="92" t="s">
        <v>206</v>
      </c>
      <c r="C67" s="97" t="s">
        <v>416</v>
      </c>
      <c r="D67" s="24">
        <v>152086705.07</v>
      </c>
      <c r="E67" s="24">
        <v>156647835.38</v>
      </c>
      <c r="F67" s="26">
        <f t="shared" si="0"/>
        <v>102.99903289238902</v>
      </c>
    </row>
    <row r="68" spans="1:6" ht="12.75">
      <c r="A68" s="12"/>
      <c r="B68" s="92" t="s">
        <v>207</v>
      </c>
      <c r="C68" s="97" t="s">
        <v>417</v>
      </c>
      <c r="D68" s="24">
        <v>68052155.45</v>
      </c>
      <c r="E68" s="24">
        <v>85590039.67</v>
      </c>
      <c r="F68" s="26">
        <f t="shared" si="0"/>
        <v>125.77123987334335</v>
      </c>
    </row>
    <row r="69" spans="1:6" ht="12.75">
      <c r="A69" s="12"/>
      <c r="B69" s="92" t="s">
        <v>208</v>
      </c>
      <c r="C69" s="97" t="s">
        <v>418</v>
      </c>
      <c r="D69" s="24">
        <v>2234757920.13</v>
      </c>
      <c r="E69" s="24">
        <v>2482654950.34</v>
      </c>
      <c r="F69" s="26">
        <f t="shared" si="0"/>
        <v>111.09279121362636</v>
      </c>
    </row>
    <row r="70" spans="1:11" ht="12.75">
      <c r="A70" s="11" t="s">
        <v>209</v>
      </c>
      <c r="B70" s="91"/>
      <c r="C70" s="96" t="s">
        <v>419</v>
      </c>
      <c r="D70" s="20">
        <f>D71+D74+D76</f>
        <v>2713793777.38</v>
      </c>
      <c r="E70" s="20">
        <f>E71+E74+E76</f>
        <v>2206221677.01</v>
      </c>
      <c r="F70" s="10">
        <f t="shared" si="0"/>
        <v>81.29658544430633</v>
      </c>
      <c r="G70" s="28">
        <f>E70-D70</f>
        <v>-507572100.3699999</v>
      </c>
      <c r="H70" s="36"/>
      <c r="I70" s="36"/>
      <c r="J70" s="36"/>
      <c r="K70" s="28"/>
    </row>
    <row r="71" spans="1:6" ht="12.75">
      <c r="A71" s="11" t="s">
        <v>210</v>
      </c>
      <c r="B71" s="91"/>
      <c r="C71" s="96" t="s">
        <v>211</v>
      </c>
      <c r="D71" s="20">
        <f>D72+D73</f>
        <v>26784598.759999998</v>
      </c>
      <c r="E71" s="20">
        <f>E72+E73</f>
        <v>8855894.26</v>
      </c>
      <c r="F71" s="10">
        <f aca="true" t="shared" si="1" ref="F71:F100">E71/D71*100</f>
        <v>33.063382204647226</v>
      </c>
    </row>
    <row r="72" spans="1:6" ht="12.75">
      <c r="A72" s="12"/>
      <c r="B72" s="92" t="s">
        <v>212</v>
      </c>
      <c r="C72" s="97" t="s">
        <v>420</v>
      </c>
      <c r="D72" s="24">
        <v>24643491.83</v>
      </c>
      <c r="E72" s="24">
        <v>7234880.48</v>
      </c>
      <c r="F72" s="26">
        <f t="shared" si="1"/>
        <v>29.3581791489165</v>
      </c>
    </row>
    <row r="73" spans="1:6" ht="12.75">
      <c r="A73" s="12"/>
      <c r="B73" s="92" t="s">
        <v>213</v>
      </c>
      <c r="C73" s="97" t="s">
        <v>214</v>
      </c>
      <c r="D73" s="24">
        <v>2141106.93</v>
      </c>
      <c r="E73" s="24">
        <v>1621013.78</v>
      </c>
      <c r="F73" s="26">
        <f t="shared" si="1"/>
        <v>75.70914638999369</v>
      </c>
    </row>
    <row r="74" spans="1:6" ht="25.5">
      <c r="A74" s="11">
        <v>362</v>
      </c>
      <c r="B74" s="91"/>
      <c r="C74" s="96" t="s">
        <v>421</v>
      </c>
      <c r="D74" s="20">
        <f>D75</f>
        <v>0</v>
      </c>
      <c r="E74" s="20">
        <f>E75</f>
        <v>0</v>
      </c>
      <c r="F74" s="10"/>
    </row>
    <row r="75" spans="1:6" ht="25.5">
      <c r="A75" s="12"/>
      <c r="B75" s="92" t="s">
        <v>215</v>
      </c>
      <c r="C75" s="97" t="s">
        <v>422</v>
      </c>
      <c r="D75" s="21">
        <v>0</v>
      </c>
      <c r="E75" s="21">
        <v>0</v>
      </c>
      <c r="F75" s="26"/>
    </row>
    <row r="76" spans="1:6" ht="12.75">
      <c r="A76" s="11">
        <v>363</v>
      </c>
      <c r="B76" s="91"/>
      <c r="C76" s="96" t="s">
        <v>423</v>
      </c>
      <c r="D76" s="20">
        <f>D77+D78+D79+D80</f>
        <v>2687009178.62</v>
      </c>
      <c r="E76" s="20">
        <f>E77+E78+E79+E80</f>
        <v>2197365782.75</v>
      </c>
      <c r="F76" s="10">
        <f t="shared" si="1"/>
        <v>81.77738283270503</v>
      </c>
    </row>
    <row r="77" spans="1:6" ht="12.75">
      <c r="A77" s="12"/>
      <c r="B77" s="92" t="s">
        <v>216</v>
      </c>
      <c r="C77" s="97" t="s">
        <v>424</v>
      </c>
      <c r="D77" s="24">
        <v>1354832224.16</v>
      </c>
      <c r="E77" s="24">
        <v>1310477557.31</v>
      </c>
      <c r="F77" s="26">
        <f t="shared" si="1"/>
        <v>96.72618748956165</v>
      </c>
    </row>
    <row r="78" spans="1:6" ht="12.75">
      <c r="A78" s="12"/>
      <c r="B78" s="92" t="s">
        <v>217</v>
      </c>
      <c r="C78" s="97" t="s">
        <v>425</v>
      </c>
      <c r="D78" s="24">
        <v>1332176954.46</v>
      </c>
      <c r="E78" s="24">
        <v>867976120.52</v>
      </c>
      <c r="F78" s="26">
        <f t="shared" si="1"/>
        <v>65.15471669241084</v>
      </c>
    </row>
    <row r="79" spans="1:6" ht="25.5">
      <c r="A79" s="12"/>
      <c r="B79" s="92" t="s">
        <v>402</v>
      </c>
      <c r="C79" s="98" t="s">
        <v>404</v>
      </c>
      <c r="D79" s="24"/>
      <c r="E79" s="24">
        <v>15643095.85</v>
      </c>
      <c r="F79" s="26"/>
    </row>
    <row r="80" spans="1:6" ht="25.5">
      <c r="A80" s="12"/>
      <c r="B80" s="92" t="s">
        <v>403</v>
      </c>
      <c r="C80" s="98" t="s">
        <v>405</v>
      </c>
      <c r="D80" s="24"/>
      <c r="E80" s="24">
        <v>3269009.07</v>
      </c>
      <c r="F80" s="26"/>
    </row>
    <row r="81" spans="1:11" ht="12.75">
      <c r="A81" s="11" t="s">
        <v>218</v>
      </c>
      <c r="B81" s="91"/>
      <c r="C81" s="96" t="s">
        <v>219</v>
      </c>
      <c r="D81" s="20">
        <f>D82+D85</f>
        <v>31900218314.91</v>
      </c>
      <c r="E81" s="20">
        <f>E82+E85</f>
        <v>31921338025.39</v>
      </c>
      <c r="F81" s="10">
        <f t="shared" si="1"/>
        <v>100.06620553587287</v>
      </c>
      <c r="G81" s="28">
        <f>E81-D81</f>
        <v>21119710.479999542</v>
      </c>
      <c r="H81" s="36"/>
      <c r="I81" s="36"/>
      <c r="J81" s="36"/>
      <c r="K81" s="28"/>
    </row>
    <row r="82" spans="1:6" ht="12.75">
      <c r="A82" s="11" t="s">
        <v>220</v>
      </c>
      <c r="B82" s="91"/>
      <c r="C82" s="96" t="s">
        <v>221</v>
      </c>
      <c r="D82" s="20">
        <f>D83+D84</f>
        <v>24969360761.84</v>
      </c>
      <c r="E82" s="20">
        <f>E83+E84</f>
        <v>25185177379.27</v>
      </c>
      <c r="F82" s="10">
        <f t="shared" si="1"/>
        <v>100.86432576103361</v>
      </c>
    </row>
    <row r="83" spans="1:6" ht="12.75">
      <c r="A83" s="12"/>
      <c r="B83" s="92" t="s">
        <v>222</v>
      </c>
      <c r="C83" s="97" t="s">
        <v>223</v>
      </c>
      <c r="D83" s="24">
        <v>15962544260.02</v>
      </c>
      <c r="E83" s="24">
        <v>16096935849.03</v>
      </c>
      <c r="F83" s="26">
        <f t="shared" si="1"/>
        <v>100.84191834848409</v>
      </c>
    </row>
    <row r="84" spans="1:6" ht="12.75">
      <c r="A84" s="12"/>
      <c r="B84" s="92" t="s">
        <v>224</v>
      </c>
      <c r="C84" s="97" t="s">
        <v>225</v>
      </c>
      <c r="D84" s="24">
        <v>9006816501.82</v>
      </c>
      <c r="E84" s="24">
        <v>9088241530.24</v>
      </c>
      <c r="F84" s="26">
        <f t="shared" si="1"/>
        <v>100.9040378296099</v>
      </c>
    </row>
    <row r="85" spans="1:6" ht="12.75">
      <c r="A85" s="11">
        <v>372</v>
      </c>
      <c r="B85" s="91"/>
      <c r="C85" s="96" t="s">
        <v>226</v>
      </c>
      <c r="D85" s="20">
        <f>D86+D87</f>
        <v>6930857553.07</v>
      </c>
      <c r="E85" s="20">
        <f>E86+E87</f>
        <v>6736160646.12</v>
      </c>
      <c r="F85" s="10">
        <f t="shared" si="1"/>
        <v>97.19086843930648</v>
      </c>
    </row>
    <row r="86" spans="1:6" ht="12.75">
      <c r="A86" s="12"/>
      <c r="B86" s="92" t="s">
        <v>227</v>
      </c>
      <c r="C86" s="97" t="s">
        <v>223</v>
      </c>
      <c r="D86" s="24">
        <v>6677893544.57</v>
      </c>
      <c r="E86" s="24">
        <v>6415794756.16</v>
      </c>
      <c r="F86" s="26">
        <f t="shared" si="1"/>
        <v>96.07512778302493</v>
      </c>
    </row>
    <row r="87" spans="1:6" ht="12.75">
      <c r="A87" s="12"/>
      <c r="B87" s="92" t="s">
        <v>228</v>
      </c>
      <c r="C87" s="97" t="s">
        <v>225</v>
      </c>
      <c r="D87" s="24">
        <v>252964008.5</v>
      </c>
      <c r="E87" s="24">
        <v>320365889.96</v>
      </c>
      <c r="F87" s="26">
        <f t="shared" si="1"/>
        <v>126.64485033253257</v>
      </c>
    </row>
    <row r="88" spans="1:7" ht="12.75">
      <c r="A88" s="11" t="s">
        <v>229</v>
      </c>
      <c r="B88" s="91"/>
      <c r="C88" s="96" t="s">
        <v>230</v>
      </c>
      <c r="D88" s="20">
        <f>+D89+D91+D94+D97</f>
        <v>2725135671.2799997</v>
      </c>
      <c r="E88" s="20">
        <f>+E89+E91+E94+E97</f>
        <v>2396567629.9300003</v>
      </c>
      <c r="F88" s="10">
        <f t="shared" si="1"/>
        <v>87.94305748470606</v>
      </c>
      <c r="G88" s="37">
        <f>E88-D88</f>
        <v>-328568041.3499994</v>
      </c>
    </row>
    <row r="89" spans="1:6" ht="12.75">
      <c r="A89" s="11" t="s">
        <v>231</v>
      </c>
      <c r="B89" s="91"/>
      <c r="C89" s="96" t="s">
        <v>93</v>
      </c>
      <c r="D89" s="20">
        <f>D90</f>
        <v>605138394.37</v>
      </c>
      <c r="E89" s="20">
        <f>E90</f>
        <v>767709497.95</v>
      </c>
      <c r="F89" s="10">
        <f t="shared" si="1"/>
        <v>126.86511136832597</v>
      </c>
    </row>
    <row r="90" spans="1:6" ht="12.75">
      <c r="A90" s="12"/>
      <c r="B90" s="92" t="s">
        <v>232</v>
      </c>
      <c r="C90" s="97" t="s">
        <v>233</v>
      </c>
      <c r="D90" s="24">
        <v>605138394.37</v>
      </c>
      <c r="E90" s="24">
        <v>767709497.95</v>
      </c>
      <c r="F90" s="26">
        <f t="shared" si="1"/>
        <v>126.86511136832597</v>
      </c>
    </row>
    <row r="91" spans="1:6" ht="12.75">
      <c r="A91" s="11">
        <v>382</v>
      </c>
      <c r="B91" s="91"/>
      <c r="C91" s="96" t="s">
        <v>94</v>
      </c>
      <c r="D91" s="20">
        <f>D92+D93</f>
        <v>412279924.27</v>
      </c>
      <c r="E91" s="20">
        <f>E92+E93</f>
        <v>257470672.01999998</v>
      </c>
      <c r="F91" s="10">
        <f t="shared" si="1"/>
        <v>62.45045098324597</v>
      </c>
    </row>
    <row r="92" spans="1:6" ht="12.75">
      <c r="A92" s="12"/>
      <c r="B92" s="92" t="s">
        <v>234</v>
      </c>
      <c r="C92" s="97" t="s">
        <v>326</v>
      </c>
      <c r="D92" s="24">
        <v>149262159.07</v>
      </c>
      <c r="E92" s="24">
        <v>91630427.45</v>
      </c>
      <c r="F92" s="26">
        <f t="shared" si="1"/>
        <v>61.38892001892305</v>
      </c>
    </row>
    <row r="93" spans="1:6" ht="12.75">
      <c r="A93" s="12"/>
      <c r="B93" s="92" t="s">
        <v>235</v>
      </c>
      <c r="C93" s="97" t="s">
        <v>236</v>
      </c>
      <c r="D93" s="24">
        <v>263017765.2</v>
      </c>
      <c r="E93" s="24">
        <v>165840244.57</v>
      </c>
      <c r="F93" s="26">
        <f t="shared" si="1"/>
        <v>63.05286809957277</v>
      </c>
    </row>
    <row r="94" spans="1:6" ht="12.75">
      <c r="A94" s="11">
        <v>383</v>
      </c>
      <c r="B94" s="91"/>
      <c r="C94" s="96" t="s">
        <v>237</v>
      </c>
      <c r="D94" s="20">
        <f>D95+D96</f>
        <v>132002055.23</v>
      </c>
      <c r="E94" s="20">
        <f>E95+E96</f>
        <v>185299377.60000002</v>
      </c>
      <c r="F94" s="10">
        <f t="shared" si="1"/>
        <v>140.37613071791566</v>
      </c>
    </row>
    <row r="95" spans="1:6" ht="12.75">
      <c r="A95" s="12"/>
      <c r="B95" s="92" t="s">
        <v>238</v>
      </c>
      <c r="C95" s="97" t="s">
        <v>239</v>
      </c>
      <c r="D95" s="24">
        <v>899835.86</v>
      </c>
      <c r="E95" s="24">
        <v>27018597.39</v>
      </c>
      <c r="F95" s="26">
        <f t="shared" si="1"/>
        <v>3002.6139867330917</v>
      </c>
    </row>
    <row r="96" spans="1:6" ht="12.75">
      <c r="A96" s="12"/>
      <c r="B96" s="92" t="s">
        <v>240</v>
      </c>
      <c r="C96" s="97" t="s">
        <v>241</v>
      </c>
      <c r="D96" s="24">
        <v>131102219.37</v>
      </c>
      <c r="E96" s="24">
        <v>158280780.21</v>
      </c>
      <c r="F96" s="26">
        <f t="shared" si="1"/>
        <v>120.73081674025363</v>
      </c>
    </row>
    <row r="97" spans="1:6" ht="12.75">
      <c r="A97" s="11">
        <v>386</v>
      </c>
      <c r="B97" s="91"/>
      <c r="C97" s="96" t="s">
        <v>242</v>
      </c>
      <c r="D97" s="20">
        <f>SUM(D98:D100)</f>
        <v>1575715297.41</v>
      </c>
      <c r="E97" s="20">
        <f>SUM(E98:E100)</f>
        <v>1186088082.3600001</v>
      </c>
      <c r="F97" s="10">
        <f t="shared" si="1"/>
        <v>75.2729940687617</v>
      </c>
    </row>
    <row r="98" spans="1:6" ht="12.75">
      <c r="A98" s="12"/>
      <c r="B98" s="92" t="s">
        <v>243</v>
      </c>
      <c r="C98" s="97" t="s">
        <v>427</v>
      </c>
      <c r="D98" s="24">
        <v>1346243108.68</v>
      </c>
      <c r="E98" s="24">
        <v>992288334.76</v>
      </c>
      <c r="F98" s="26">
        <f t="shared" si="1"/>
        <v>73.7079602014041</v>
      </c>
    </row>
    <row r="99" spans="1:6" ht="12.75" customHeight="1">
      <c r="A99" s="12"/>
      <c r="B99" s="92" t="s">
        <v>244</v>
      </c>
      <c r="C99" s="97" t="s">
        <v>428</v>
      </c>
      <c r="D99" s="24">
        <v>209478263.82</v>
      </c>
      <c r="E99" s="24">
        <v>190463103.47</v>
      </c>
      <c r="F99" s="26">
        <f t="shared" si="1"/>
        <v>90.9226093422565</v>
      </c>
    </row>
    <row r="100" spans="1:6" ht="12.75">
      <c r="A100" s="12"/>
      <c r="B100" s="92" t="s">
        <v>245</v>
      </c>
      <c r="C100" s="97" t="s">
        <v>426</v>
      </c>
      <c r="D100" s="24">
        <v>19993924.91</v>
      </c>
      <c r="E100" s="24">
        <v>3336644.13</v>
      </c>
      <c r="F100" s="26">
        <f t="shared" si="1"/>
        <v>16.688289793121964</v>
      </c>
    </row>
    <row r="101" spans="1:6" ht="12.75">
      <c r="A101" s="12"/>
      <c r="B101" s="92"/>
      <c r="C101" s="97"/>
      <c r="D101" s="21"/>
      <c r="E101" s="21"/>
      <c r="F101" s="13"/>
    </row>
    <row r="102" spans="1:6" ht="12.75">
      <c r="A102" s="88" t="s">
        <v>31</v>
      </c>
      <c r="B102" s="92"/>
      <c r="C102" s="97"/>
      <c r="D102" s="21"/>
      <c r="E102" s="21"/>
      <c r="F102" s="13"/>
    </row>
    <row r="103" spans="1:6" ht="25.5">
      <c r="A103" s="144"/>
      <c r="B103" s="144"/>
      <c r="C103" s="45" t="s">
        <v>32</v>
      </c>
      <c r="D103" s="46" t="s">
        <v>330</v>
      </c>
      <c r="E103" s="46" t="s">
        <v>414</v>
      </c>
      <c r="F103" s="47" t="s">
        <v>329</v>
      </c>
    </row>
    <row r="104" spans="1:11" ht="25.5">
      <c r="A104" s="19" t="s">
        <v>246</v>
      </c>
      <c r="B104" s="90"/>
      <c r="C104" s="15" t="s">
        <v>31</v>
      </c>
      <c r="D104" s="22">
        <f>D105+D112+D136+D139+D142</f>
        <v>565596608.7199999</v>
      </c>
      <c r="E104" s="22">
        <f>E105+E112+E136+E139+E142</f>
        <v>570950047.08</v>
      </c>
      <c r="F104" s="10">
        <f>E104/D104*100</f>
        <v>100.94651175015272</v>
      </c>
      <c r="G104" s="28">
        <f>E104-D104</f>
        <v>5353438.3600001335</v>
      </c>
      <c r="H104" s="36"/>
      <c r="I104" s="36"/>
      <c r="J104" s="36"/>
      <c r="K104" s="28"/>
    </row>
    <row r="105" spans="1:6" ht="24.75" customHeight="1">
      <c r="A105" s="11" t="s">
        <v>247</v>
      </c>
      <c r="B105" s="91"/>
      <c r="C105" s="96" t="s">
        <v>248</v>
      </c>
      <c r="D105" s="22">
        <f>D106+D108</f>
        <v>34806267.339999996</v>
      </c>
      <c r="E105" s="22">
        <f>E106+E108</f>
        <v>18480588.24</v>
      </c>
      <c r="F105" s="10">
        <f aca="true" t="shared" si="2" ref="F105:F150">E105/D105*100</f>
        <v>53.09557632099714</v>
      </c>
    </row>
    <row r="106" spans="1:6" ht="12.75">
      <c r="A106" s="11" t="s">
        <v>249</v>
      </c>
      <c r="B106" s="91"/>
      <c r="C106" s="96" t="s">
        <v>250</v>
      </c>
      <c r="D106" s="22">
        <f>D107</f>
        <v>116112.3</v>
      </c>
      <c r="E106" s="22">
        <f>E107</f>
        <v>1155880.41</v>
      </c>
      <c r="F106" s="10">
        <f t="shared" si="2"/>
        <v>995.4848969489019</v>
      </c>
    </row>
    <row r="107" spans="1:6" ht="12.75">
      <c r="A107" s="12"/>
      <c r="B107" s="92" t="s">
        <v>251</v>
      </c>
      <c r="C107" s="97" t="s">
        <v>96</v>
      </c>
      <c r="D107" s="25">
        <v>116112.3</v>
      </c>
      <c r="E107" s="25">
        <v>1155880.41</v>
      </c>
      <c r="F107" s="26">
        <f t="shared" si="2"/>
        <v>995.4848969489019</v>
      </c>
    </row>
    <row r="108" spans="1:6" ht="12.75">
      <c r="A108" s="11" t="s">
        <v>252</v>
      </c>
      <c r="B108" s="91"/>
      <c r="C108" s="96" t="s">
        <v>253</v>
      </c>
      <c r="D108" s="22">
        <f>SUM(D109:D111)</f>
        <v>34690155.04</v>
      </c>
      <c r="E108" s="22">
        <f>SUM(E109:E111)</f>
        <v>17324707.83</v>
      </c>
      <c r="F108" s="10">
        <f t="shared" si="2"/>
        <v>49.9412810638162</v>
      </c>
    </row>
    <row r="109" spans="1:6" ht="12.75">
      <c r="A109" s="12"/>
      <c r="B109" s="92" t="s">
        <v>254</v>
      </c>
      <c r="C109" s="97" t="s">
        <v>255</v>
      </c>
      <c r="D109" s="25">
        <v>17908565.31</v>
      </c>
      <c r="E109" s="25">
        <v>13499862.86</v>
      </c>
      <c r="F109" s="26">
        <f t="shared" si="2"/>
        <v>75.38215723211387</v>
      </c>
    </row>
    <row r="110" spans="1:6" ht="12.75">
      <c r="A110" s="12"/>
      <c r="B110" s="92" t="s">
        <v>256</v>
      </c>
      <c r="C110" s="97" t="s">
        <v>257</v>
      </c>
      <c r="D110" s="25">
        <v>15329343.77</v>
      </c>
      <c r="E110" s="25">
        <v>3608051.08</v>
      </c>
      <c r="F110" s="26">
        <f t="shared" si="2"/>
        <v>23.536891951376727</v>
      </c>
    </row>
    <row r="111" spans="1:6" ht="12.75">
      <c r="A111" s="12"/>
      <c r="B111" s="92" t="s">
        <v>258</v>
      </c>
      <c r="C111" s="97" t="s">
        <v>259</v>
      </c>
      <c r="D111" s="25">
        <v>1452245.96</v>
      </c>
      <c r="E111" s="25">
        <v>216793.89</v>
      </c>
      <c r="F111" s="26">
        <f t="shared" si="2"/>
        <v>14.92817993447887</v>
      </c>
    </row>
    <row r="112" spans="1:6" ht="19.5" customHeight="1">
      <c r="A112" s="11" t="s">
        <v>260</v>
      </c>
      <c r="B112" s="91"/>
      <c r="C112" s="96" t="s">
        <v>327</v>
      </c>
      <c r="D112" s="22">
        <f>D113+D117+D124+D128+D132+D134</f>
        <v>457607435.96999997</v>
      </c>
      <c r="E112" s="22">
        <f>E113+E117+E124+E128+E132+E134</f>
        <v>516376651.86</v>
      </c>
      <c r="F112" s="10">
        <f t="shared" si="2"/>
        <v>112.84271435961824</v>
      </c>
    </row>
    <row r="113" spans="1:6" ht="12.75">
      <c r="A113" s="11" t="s">
        <v>261</v>
      </c>
      <c r="B113" s="91"/>
      <c r="C113" s="96" t="s">
        <v>262</v>
      </c>
      <c r="D113" s="22">
        <f>SUM(D114:D116)</f>
        <v>249537631.85</v>
      </c>
      <c r="E113" s="22">
        <f>SUM(E114:E116)</f>
        <v>310783857.88000005</v>
      </c>
      <c r="F113" s="10">
        <f t="shared" si="2"/>
        <v>124.54388365231257</v>
      </c>
    </row>
    <row r="114" spans="1:6" ht="12.75">
      <c r="A114" s="12"/>
      <c r="B114" s="92" t="s">
        <v>263</v>
      </c>
      <c r="C114" s="97" t="s">
        <v>98</v>
      </c>
      <c r="D114" s="25">
        <v>51182481.38</v>
      </c>
      <c r="E114" s="25">
        <v>202462187.58</v>
      </c>
      <c r="F114" s="26">
        <f t="shared" si="2"/>
        <v>395.569308328052</v>
      </c>
    </row>
    <row r="115" spans="1:6" ht="12.75">
      <c r="A115" s="12"/>
      <c r="B115" s="92" t="s">
        <v>264</v>
      </c>
      <c r="C115" s="97" t="s">
        <v>99</v>
      </c>
      <c r="D115" s="25">
        <v>191226328.39</v>
      </c>
      <c r="E115" s="25">
        <v>95469596.2</v>
      </c>
      <c r="F115" s="26">
        <f t="shared" si="2"/>
        <v>49.924922474740406</v>
      </c>
    </row>
    <row r="116" spans="1:6" ht="12.75">
      <c r="A116" s="12"/>
      <c r="B116" s="92" t="s">
        <v>265</v>
      </c>
      <c r="C116" s="97" t="s">
        <v>100</v>
      </c>
      <c r="D116" s="25">
        <v>7128822.08</v>
      </c>
      <c r="E116" s="25">
        <v>12852074.1</v>
      </c>
      <c r="F116" s="26">
        <f t="shared" si="2"/>
        <v>180.2832775986464</v>
      </c>
    </row>
    <row r="117" spans="1:6" ht="12.75">
      <c r="A117" s="11" t="s">
        <v>266</v>
      </c>
      <c r="B117" s="91"/>
      <c r="C117" s="96" t="s">
        <v>267</v>
      </c>
      <c r="D117" s="22">
        <f>SUM(D118:D123)</f>
        <v>119158668.68</v>
      </c>
      <c r="E117" s="22">
        <f>SUM(E118:E123)</f>
        <v>127306546.6</v>
      </c>
      <c r="F117" s="10">
        <f t="shared" si="2"/>
        <v>106.83783900093837</v>
      </c>
    </row>
    <row r="118" spans="1:6" ht="12.75">
      <c r="A118" s="12"/>
      <c r="B118" s="92" t="s">
        <v>268</v>
      </c>
      <c r="C118" s="97" t="s">
        <v>102</v>
      </c>
      <c r="D118" s="25">
        <v>37815176.74</v>
      </c>
      <c r="E118" s="25">
        <v>49891828.79</v>
      </c>
      <c r="F118" s="26">
        <f t="shared" si="2"/>
        <v>131.9359926122614</v>
      </c>
    </row>
    <row r="119" spans="1:6" ht="12.75">
      <c r="A119" s="12"/>
      <c r="B119" s="92" t="s">
        <v>269</v>
      </c>
      <c r="C119" s="97" t="s">
        <v>103</v>
      </c>
      <c r="D119" s="25">
        <v>7382160.96</v>
      </c>
      <c r="E119" s="25">
        <v>7718263.57</v>
      </c>
      <c r="F119" s="26">
        <f t="shared" si="2"/>
        <v>104.5529027587066</v>
      </c>
    </row>
    <row r="120" spans="1:6" ht="12.75">
      <c r="A120" s="12"/>
      <c r="B120" s="92" t="s">
        <v>270</v>
      </c>
      <c r="C120" s="97" t="s">
        <v>104</v>
      </c>
      <c r="D120" s="25">
        <v>54434862.55</v>
      </c>
      <c r="E120" s="25">
        <v>30583107.05</v>
      </c>
      <c r="F120" s="26">
        <f t="shared" si="2"/>
        <v>56.18294162478785</v>
      </c>
    </row>
    <row r="121" spans="1:6" ht="12.75">
      <c r="A121" s="12"/>
      <c r="B121" s="92" t="s">
        <v>271</v>
      </c>
      <c r="C121" s="97" t="s">
        <v>272</v>
      </c>
      <c r="D121" s="25">
        <v>8311904.51</v>
      </c>
      <c r="E121" s="25">
        <v>23736870.86</v>
      </c>
      <c r="F121" s="26">
        <f t="shared" si="2"/>
        <v>285.57679929361944</v>
      </c>
    </row>
    <row r="122" spans="1:6" ht="12.75">
      <c r="A122" s="12"/>
      <c r="B122" s="92" t="s">
        <v>273</v>
      </c>
      <c r="C122" s="97" t="s">
        <v>105</v>
      </c>
      <c r="D122" s="25">
        <v>6122303.65</v>
      </c>
      <c r="E122" s="25">
        <v>12432004.95</v>
      </c>
      <c r="F122" s="26">
        <f t="shared" si="2"/>
        <v>203.06090094044907</v>
      </c>
    </row>
    <row r="123" spans="1:6" ht="12.75">
      <c r="A123" s="12"/>
      <c r="B123" s="92" t="s">
        <v>274</v>
      </c>
      <c r="C123" s="97" t="s">
        <v>106</v>
      </c>
      <c r="D123" s="25">
        <v>5092260.27</v>
      </c>
      <c r="E123" s="25">
        <v>2944471.38</v>
      </c>
      <c r="F123" s="26">
        <f t="shared" si="2"/>
        <v>57.822484002766814</v>
      </c>
    </row>
    <row r="124" spans="1:6" ht="12.75">
      <c r="A124" s="11" t="s">
        <v>275</v>
      </c>
      <c r="B124" s="91"/>
      <c r="C124" s="96" t="s">
        <v>276</v>
      </c>
      <c r="D124" s="22">
        <f>SUM(D125:D127)</f>
        <v>68344321.61</v>
      </c>
      <c r="E124" s="22">
        <f>SUM(E125:E127)</f>
        <v>68414426.87</v>
      </c>
      <c r="F124" s="10">
        <f t="shared" si="2"/>
        <v>100.10257656868708</v>
      </c>
    </row>
    <row r="125" spans="1:6" ht="12.75">
      <c r="A125" s="12"/>
      <c r="B125" s="92" t="s">
        <v>277</v>
      </c>
      <c r="C125" s="97" t="s">
        <v>108</v>
      </c>
      <c r="D125" s="25">
        <v>9238015.37</v>
      </c>
      <c r="E125" s="25">
        <v>18617483.27</v>
      </c>
      <c r="F125" s="26">
        <f t="shared" si="2"/>
        <v>201.53120041842928</v>
      </c>
    </row>
    <row r="126" spans="1:6" ht="14.25" customHeight="1">
      <c r="A126" s="12"/>
      <c r="B126" s="92" t="s">
        <v>278</v>
      </c>
      <c r="C126" s="97" t="s">
        <v>109</v>
      </c>
      <c r="D126" s="25">
        <v>10437271.44</v>
      </c>
      <c r="E126" s="25">
        <v>49796943.6</v>
      </c>
      <c r="F126" s="26">
        <f t="shared" si="2"/>
        <v>477.10691329878836</v>
      </c>
    </row>
    <row r="127" spans="1:6" ht="12.75">
      <c r="A127" s="12"/>
      <c r="B127" s="92" t="s">
        <v>279</v>
      </c>
      <c r="C127" s="97" t="s">
        <v>280</v>
      </c>
      <c r="D127" s="25">
        <v>48669034.8</v>
      </c>
      <c r="E127" s="25"/>
      <c r="F127" s="26">
        <f t="shared" si="2"/>
        <v>0</v>
      </c>
    </row>
    <row r="128" spans="1:6" ht="12.75">
      <c r="A128" s="11" t="s">
        <v>281</v>
      </c>
      <c r="B128" s="91"/>
      <c r="C128" s="96" t="s">
        <v>282</v>
      </c>
      <c r="D128" s="22">
        <f>SUM(D129:D131)</f>
        <v>1542397.8900000001</v>
      </c>
      <c r="E128" s="22">
        <f>SUM(E129:E131)</f>
        <v>919291.2</v>
      </c>
      <c r="F128" s="10">
        <f t="shared" si="2"/>
        <v>59.60143008235054</v>
      </c>
    </row>
    <row r="129" spans="1:6" ht="12.75">
      <c r="A129" s="12"/>
      <c r="B129" s="92" t="s">
        <v>283</v>
      </c>
      <c r="C129" s="97" t="s">
        <v>375</v>
      </c>
      <c r="D129" s="25">
        <v>1351806.37</v>
      </c>
      <c r="E129" s="25">
        <v>854991.2</v>
      </c>
      <c r="F129" s="26">
        <f t="shared" si="2"/>
        <v>63.24805230796478</v>
      </c>
    </row>
    <row r="130" spans="1:6" ht="25.5">
      <c r="A130" s="12"/>
      <c r="B130" s="92" t="s">
        <v>284</v>
      </c>
      <c r="C130" s="97" t="s">
        <v>285</v>
      </c>
      <c r="D130" s="25">
        <v>154961.52</v>
      </c>
      <c r="E130" s="25">
        <v>32000</v>
      </c>
      <c r="F130" s="26">
        <f t="shared" si="2"/>
        <v>20.65028789082606</v>
      </c>
    </row>
    <row r="131" spans="1:6" ht="12.75">
      <c r="A131" s="12"/>
      <c r="B131" s="92">
        <v>4244</v>
      </c>
      <c r="C131" s="98" t="s">
        <v>286</v>
      </c>
      <c r="D131" s="25">
        <v>35630</v>
      </c>
      <c r="E131" s="25">
        <v>32300</v>
      </c>
      <c r="F131" s="26">
        <f t="shared" si="2"/>
        <v>90.65394330620263</v>
      </c>
    </row>
    <row r="132" spans="1:6" ht="12.75">
      <c r="A132" s="11" t="s">
        <v>287</v>
      </c>
      <c r="B132" s="91"/>
      <c r="C132" s="96" t="s">
        <v>288</v>
      </c>
      <c r="D132" s="22">
        <f>D133</f>
        <v>0</v>
      </c>
      <c r="E132" s="22">
        <f>E133</f>
        <v>0</v>
      </c>
      <c r="F132" s="10"/>
    </row>
    <row r="133" spans="1:6" ht="12.75">
      <c r="A133" s="12"/>
      <c r="B133" s="92" t="s">
        <v>289</v>
      </c>
      <c r="C133" s="97" t="s">
        <v>290</v>
      </c>
      <c r="D133" s="23">
        <v>0</v>
      </c>
      <c r="E133" s="23">
        <v>0</v>
      </c>
      <c r="F133" s="26"/>
    </row>
    <row r="134" spans="1:6" ht="12.75">
      <c r="A134" s="11" t="s">
        <v>291</v>
      </c>
      <c r="B134" s="91"/>
      <c r="C134" s="96" t="s">
        <v>292</v>
      </c>
      <c r="D134" s="22">
        <f>SUM(D135:D135)</f>
        <v>19024415.94</v>
      </c>
      <c r="E134" s="22">
        <f>SUM(E135:E135)</f>
        <v>8952529.31</v>
      </c>
      <c r="F134" s="10">
        <f t="shared" si="2"/>
        <v>47.058103324879255</v>
      </c>
    </row>
    <row r="135" spans="1:6" ht="12.75">
      <c r="A135" s="12"/>
      <c r="B135" s="92" t="s">
        <v>293</v>
      </c>
      <c r="C135" s="97" t="s">
        <v>294</v>
      </c>
      <c r="D135" s="25">
        <v>19024415.94</v>
      </c>
      <c r="E135" s="25">
        <v>8952529.31</v>
      </c>
      <c r="F135" s="26">
        <f t="shared" si="2"/>
        <v>47.058103324879255</v>
      </c>
    </row>
    <row r="136" spans="1:6" ht="12.75">
      <c r="A136" s="11" t="s">
        <v>295</v>
      </c>
      <c r="B136" s="91"/>
      <c r="C136" s="96" t="s">
        <v>296</v>
      </c>
      <c r="D136" s="22">
        <f>D137</f>
        <v>3408296.99</v>
      </c>
      <c r="E136" s="22">
        <f>E137</f>
        <v>20530.93</v>
      </c>
      <c r="F136" s="10">
        <f t="shared" si="2"/>
        <v>0.6023808975637419</v>
      </c>
    </row>
    <row r="137" spans="1:6" ht="12.75">
      <c r="A137" s="11" t="s">
        <v>297</v>
      </c>
      <c r="B137" s="91"/>
      <c r="C137" s="96" t="s">
        <v>298</v>
      </c>
      <c r="D137" s="22">
        <f>D138</f>
        <v>3408296.99</v>
      </c>
      <c r="E137" s="22">
        <f>E138</f>
        <v>20530.93</v>
      </c>
      <c r="F137" s="10">
        <f t="shared" si="2"/>
        <v>0.6023808975637419</v>
      </c>
    </row>
    <row r="138" spans="1:6" ht="12.75">
      <c r="A138" s="12"/>
      <c r="B138" s="92" t="s">
        <v>299</v>
      </c>
      <c r="C138" s="97" t="s">
        <v>300</v>
      </c>
      <c r="D138" s="25">
        <v>3408296.99</v>
      </c>
      <c r="E138" s="25">
        <v>20530.93</v>
      </c>
      <c r="F138" s="26">
        <f t="shared" si="2"/>
        <v>0.6023808975637419</v>
      </c>
    </row>
    <row r="139" spans="1:6" ht="25.5">
      <c r="A139" s="11" t="s">
        <v>301</v>
      </c>
      <c r="B139" s="91"/>
      <c r="C139" s="99" t="s">
        <v>429</v>
      </c>
      <c r="D139" s="22">
        <f>D140</f>
        <v>14252423.53</v>
      </c>
      <c r="E139" s="22">
        <f>E140</f>
        <v>1650321.32</v>
      </c>
      <c r="F139" s="10">
        <f t="shared" si="2"/>
        <v>11.579232939059313</v>
      </c>
    </row>
    <row r="140" spans="1:6" ht="12.75">
      <c r="A140" s="11" t="s">
        <v>302</v>
      </c>
      <c r="B140" s="91"/>
      <c r="C140" s="99" t="s">
        <v>430</v>
      </c>
      <c r="D140" s="22">
        <f>D141</f>
        <v>14252423.53</v>
      </c>
      <c r="E140" s="22">
        <f>E141</f>
        <v>1650321.32</v>
      </c>
      <c r="F140" s="10">
        <f t="shared" si="2"/>
        <v>11.579232939059313</v>
      </c>
    </row>
    <row r="141" spans="1:6" ht="12.75">
      <c r="A141" s="12"/>
      <c r="B141" s="92" t="s">
        <v>303</v>
      </c>
      <c r="C141" s="97" t="s">
        <v>112</v>
      </c>
      <c r="D141" s="25">
        <v>14252423.53</v>
      </c>
      <c r="E141" s="25">
        <v>1650321.32</v>
      </c>
      <c r="F141" s="26">
        <f t="shared" si="2"/>
        <v>11.579232939059313</v>
      </c>
    </row>
    <row r="142" spans="1:6" ht="25.5">
      <c r="A142" s="11" t="s">
        <v>304</v>
      </c>
      <c r="B142" s="91"/>
      <c r="C142" s="96" t="s">
        <v>305</v>
      </c>
      <c r="D142" s="22">
        <f>D143+D145+D147+D149</f>
        <v>55522184.89</v>
      </c>
      <c r="E142" s="22">
        <f>E143+E145+E147+E149</f>
        <v>34421954.73</v>
      </c>
      <c r="F142" s="10">
        <f t="shared" si="2"/>
        <v>61.9967582295193</v>
      </c>
    </row>
    <row r="143" spans="1:6" ht="12.75">
      <c r="A143" s="11" t="s">
        <v>306</v>
      </c>
      <c r="B143" s="91"/>
      <c r="C143" s="96" t="s">
        <v>307</v>
      </c>
      <c r="D143" s="22">
        <f>D144</f>
        <v>51808401.98</v>
      </c>
      <c r="E143" s="22">
        <f>E144</f>
        <v>34071937.87</v>
      </c>
      <c r="F143" s="10">
        <f t="shared" si="2"/>
        <v>65.76527468103157</v>
      </c>
    </row>
    <row r="144" spans="1:6" ht="12.75">
      <c r="A144" s="12"/>
      <c r="B144" s="92" t="s">
        <v>308</v>
      </c>
      <c r="C144" s="97" t="s">
        <v>307</v>
      </c>
      <c r="D144" s="25">
        <v>51808401.98</v>
      </c>
      <c r="E144" s="25">
        <v>34071937.87</v>
      </c>
      <c r="F144" s="26">
        <f t="shared" si="2"/>
        <v>65.76527468103157</v>
      </c>
    </row>
    <row r="145" spans="1:6" ht="12.75">
      <c r="A145" s="11" t="s">
        <v>309</v>
      </c>
      <c r="B145" s="91"/>
      <c r="C145" s="96" t="s">
        <v>310</v>
      </c>
      <c r="D145" s="22">
        <f>D146</f>
        <v>3535432.91</v>
      </c>
      <c r="E145" s="22">
        <f>E146</f>
        <v>63525.26</v>
      </c>
      <c r="F145" s="10">
        <f t="shared" si="2"/>
        <v>1.7968170127148586</v>
      </c>
    </row>
    <row r="146" spans="1:6" ht="12.75">
      <c r="A146" s="12"/>
      <c r="B146" s="92" t="s">
        <v>311</v>
      </c>
      <c r="C146" s="97" t="s">
        <v>310</v>
      </c>
      <c r="D146" s="25">
        <v>3535432.91</v>
      </c>
      <c r="E146" s="25">
        <v>63525.26</v>
      </c>
      <c r="F146" s="26">
        <f t="shared" si="2"/>
        <v>1.7968170127148586</v>
      </c>
    </row>
    <row r="147" spans="1:6" ht="12.75">
      <c r="A147" s="11" t="s">
        <v>312</v>
      </c>
      <c r="B147" s="91"/>
      <c r="C147" s="96" t="s">
        <v>313</v>
      </c>
      <c r="D147" s="22">
        <f>D148</f>
        <v>0</v>
      </c>
      <c r="E147" s="22">
        <f>E148</f>
        <v>118258.35</v>
      </c>
      <c r="F147" s="10"/>
    </row>
    <row r="148" spans="1:6" ht="12.75">
      <c r="A148" s="12"/>
      <c r="B148" s="92" t="s">
        <v>314</v>
      </c>
      <c r="C148" s="97" t="s">
        <v>313</v>
      </c>
      <c r="D148" s="23">
        <v>0</v>
      </c>
      <c r="E148" s="23">
        <v>118258.35</v>
      </c>
      <c r="F148" s="26"/>
    </row>
    <row r="149" spans="1:6" ht="12.75">
      <c r="A149" s="11" t="s">
        <v>315</v>
      </c>
      <c r="B149" s="91"/>
      <c r="C149" s="96" t="s">
        <v>316</v>
      </c>
      <c r="D149" s="22">
        <f>D150</f>
        <v>178350</v>
      </c>
      <c r="E149" s="22">
        <f>E150</f>
        <v>168233.25</v>
      </c>
      <c r="F149" s="10">
        <f t="shared" si="2"/>
        <v>94.32758620689656</v>
      </c>
    </row>
    <row r="150" spans="1:6" ht="18" customHeight="1">
      <c r="A150" s="12"/>
      <c r="B150" s="92" t="s">
        <v>317</v>
      </c>
      <c r="C150" s="97" t="s">
        <v>316</v>
      </c>
      <c r="D150" s="25">
        <v>178350</v>
      </c>
      <c r="E150" s="25">
        <v>168233.25</v>
      </c>
      <c r="F150" s="26">
        <f t="shared" si="2"/>
        <v>94.32758620689656</v>
      </c>
    </row>
    <row r="151" spans="1:6" ht="18" customHeight="1">
      <c r="A151" s="12"/>
      <c r="B151" s="92"/>
      <c r="C151" s="97"/>
      <c r="D151" s="23"/>
      <c r="E151" s="23"/>
      <c r="F151" s="10"/>
    </row>
    <row r="152" spans="1:6" ht="15" customHeight="1">
      <c r="A152" s="88" t="s">
        <v>13</v>
      </c>
      <c r="B152" s="93"/>
      <c r="C152" s="14"/>
      <c r="D152" s="105"/>
      <c r="E152" s="105"/>
      <c r="F152" s="105"/>
    </row>
    <row r="153" spans="1:6" ht="25.5">
      <c r="A153" s="144"/>
      <c r="B153" s="144"/>
      <c r="C153" s="45" t="s">
        <v>32</v>
      </c>
      <c r="D153" s="46" t="s">
        <v>330</v>
      </c>
      <c r="E153" s="46" t="s">
        <v>414</v>
      </c>
      <c r="F153" s="47" t="s">
        <v>329</v>
      </c>
    </row>
    <row r="154" spans="1:11" ht="25.5">
      <c r="A154" s="29">
        <v>5</v>
      </c>
      <c r="B154" s="35"/>
      <c r="C154" s="100" t="s">
        <v>13</v>
      </c>
      <c r="D154" s="106">
        <f>D155+D166+D176+D189</f>
        <v>12108404378.01</v>
      </c>
      <c r="E154" s="106">
        <f>E155+E166+E176+E189</f>
        <v>7379223352.25</v>
      </c>
      <c r="F154" s="85">
        <f>E154/D154*100</f>
        <v>60.942987381982086</v>
      </c>
      <c r="G154" s="36"/>
      <c r="H154" s="36"/>
      <c r="I154" s="36"/>
      <c r="J154" s="36"/>
      <c r="K154" s="28"/>
    </row>
    <row r="155" spans="1:11" ht="12.75">
      <c r="A155" s="38">
        <v>51</v>
      </c>
      <c r="B155" s="30"/>
      <c r="C155" s="100" t="s">
        <v>14</v>
      </c>
      <c r="D155" s="106">
        <f>D156+D159+D161+D164</f>
        <v>675658741.53</v>
      </c>
      <c r="E155" s="106">
        <f>E156+E159+E161+E164</f>
        <v>753581462.84</v>
      </c>
      <c r="F155" s="85">
        <f aca="true" t="shared" si="3" ref="F155:F192">E155/D155*100</f>
        <v>111.53285179638873</v>
      </c>
      <c r="G155" s="36"/>
      <c r="H155" s="36"/>
      <c r="I155" s="36"/>
      <c r="J155" s="36"/>
      <c r="K155" s="28"/>
    </row>
    <row r="156" spans="1:6" ht="25.5">
      <c r="A156" s="33">
        <v>512</v>
      </c>
      <c r="B156" s="34"/>
      <c r="C156" s="101" t="s">
        <v>16</v>
      </c>
      <c r="D156" s="40">
        <f>D158+D157</f>
        <v>25084302.51</v>
      </c>
      <c r="E156" s="40">
        <f>E158+E157</f>
        <v>26102871.86</v>
      </c>
      <c r="F156" s="85">
        <f t="shared" si="3"/>
        <v>104.06058470070651</v>
      </c>
    </row>
    <row r="157" spans="1:6" ht="27.75" customHeight="1">
      <c r="A157" s="33"/>
      <c r="B157" s="35">
        <v>5121</v>
      </c>
      <c r="C157" s="102" t="s">
        <v>17</v>
      </c>
      <c r="D157" s="107">
        <v>24273302.51</v>
      </c>
      <c r="E157" s="107">
        <v>26102871.86</v>
      </c>
      <c r="F157" s="86">
        <f>E157/D157*100</f>
        <v>107.53737300166</v>
      </c>
    </row>
    <row r="158" spans="1:6" ht="25.5">
      <c r="A158" s="39"/>
      <c r="B158" s="35">
        <v>5122</v>
      </c>
      <c r="C158" s="102" t="s">
        <v>328</v>
      </c>
      <c r="D158" s="107">
        <v>811000</v>
      </c>
      <c r="E158" s="107"/>
      <c r="F158" s="86">
        <v>0</v>
      </c>
    </row>
    <row r="159" spans="1:6" ht="25.5">
      <c r="A159" s="33">
        <v>514</v>
      </c>
      <c r="B159" s="34"/>
      <c r="C159" s="101" t="s">
        <v>18</v>
      </c>
      <c r="D159" s="40">
        <f>D160</f>
        <v>571159444.27</v>
      </c>
      <c r="E159" s="40">
        <f>E160</f>
        <v>666985569.94</v>
      </c>
      <c r="F159" s="85">
        <f t="shared" si="3"/>
        <v>116.77747372145366</v>
      </c>
    </row>
    <row r="160" spans="1:6" ht="25.5">
      <c r="A160" s="39"/>
      <c r="B160" s="35">
        <v>5141</v>
      </c>
      <c r="C160" s="102" t="s">
        <v>19</v>
      </c>
      <c r="D160" s="107">
        <v>571159444.27</v>
      </c>
      <c r="E160" s="107">
        <v>666985569.94</v>
      </c>
      <c r="F160" s="86">
        <f t="shared" si="3"/>
        <v>116.77747372145366</v>
      </c>
    </row>
    <row r="161" spans="1:6" ht="25.5">
      <c r="A161" s="33">
        <v>516</v>
      </c>
      <c r="B161" s="34"/>
      <c r="C161" s="101" t="s">
        <v>431</v>
      </c>
      <c r="D161" s="40">
        <f>D162</f>
        <v>52484711</v>
      </c>
      <c r="E161" s="40">
        <f>E162+E163</f>
        <v>7102240.55</v>
      </c>
      <c r="F161" s="85">
        <f t="shared" si="3"/>
        <v>13.53201801949524</v>
      </c>
    </row>
    <row r="162" spans="1:6" ht="25.5">
      <c r="A162" s="33"/>
      <c r="B162" s="78" t="s">
        <v>440</v>
      </c>
      <c r="C162" s="73" t="s">
        <v>441</v>
      </c>
      <c r="D162" s="107">
        <v>52484711</v>
      </c>
      <c r="E162" s="107">
        <v>4401506.39</v>
      </c>
      <c r="F162" s="86">
        <f t="shared" si="3"/>
        <v>8.386263935034338</v>
      </c>
    </row>
    <row r="163" spans="1:6" ht="12.75">
      <c r="A163" s="33"/>
      <c r="B163" s="78" t="s">
        <v>458</v>
      </c>
      <c r="C163" s="73" t="s">
        <v>459</v>
      </c>
      <c r="D163" s="107"/>
      <c r="E163" s="107">
        <v>2700734.16</v>
      </c>
      <c r="F163" s="86"/>
    </row>
    <row r="164" spans="1:6" s="77" customFormat="1" ht="12.75">
      <c r="A164" s="32" t="s">
        <v>442</v>
      </c>
      <c r="B164" s="31"/>
      <c r="C164" s="100" t="s">
        <v>15</v>
      </c>
      <c r="D164" s="40">
        <f>D165</f>
        <v>26930283.75</v>
      </c>
      <c r="E164" s="40">
        <f>E165</f>
        <v>53390780.49</v>
      </c>
      <c r="F164" s="86">
        <f t="shared" si="3"/>
        <v>198.25554377977917</v>
      </c>
    </row>
    <row r="165" spans="1:6" ht="25.5">
      <c r="A165" s="33"/>
      <c r="B165" s="78" t="s">
        <v>443</v>
      </c>
      <c r="C165" s="73" t="s">
        <v>444</v>
      </c>
      <c r="D165" s="107">
        <v>26930283.75</v>
      </c>
      <c r="E165" s="107">
        <v>53390780.49</v>
      </c>
      <c r="F165" s="86">
        <f t="shared" si="3"/>
        <v>198.25554377977917</v>
      </c>
    </row>
    <row r="166" spans="1:11" ht="12.75">
      <c r="A166" s="38">
        <v>53</v>
      </c>
      <c r="B166" s="30"/>
      <c r="C166" s="43" t="s">
        <v>20</v>
      </c>
      <c r="D166" s="106">
        <f>D167+D170+D172+D174</f>
        <v>95560148.3</v>
      </c>
      <c r="E166" s="106">
        <f>E167+E170+E172+E174</f>
        <v>128839129.42</v>
      </c>
      <c r="F166" s="85">
        <f t="shared" si="3"/>
        <v>134.82516688392374</v>
      </c>
      <c r="G166" s="36"/>
      <c r="H166" s="36"/>
      <c r="I166" s="36"/>
      <c r="J166" s="36"/>
      <c r="K166" s="28"/>
    </row>
    <row r="167" spans="1:6" ht="25.5">
      <c r="A167" s="33">
        <v>531</v>
      </c>
      <c r="B167" s="34"/>
      <c r="C167" s="101" t="s">
        <v>432</v>
      </c>
      <c r="D167" s="40">
        <f>D168+D169</f>
        <v>10000000</v>
      </c>
      <c r="E167" s="40">
        <f>E168+E169</f>
        <v>67000000</v>
      </c>
      <c r="F167" s="85">
        <f t="shared" si="3"/>
        <v>670</v>
      </c>
    </row>
    <row r="168" spans="1:6" ht="12.75">
      <c r="A168" s="38"/>
      <c r="B168" s="78" t="s">
        <v>445</v>
      </c>
      <c r="C168" s="73" t="s">
        <v>446</v>
      </c>
      <c r="D168" s="107">
        <v>10000000</v>
      </c>
      <c r="E168" s="107">
        <v>57000000</v>
      </c>
      <c r="F168" s="86">
        <f t="shared" si="3"/>
        <v>570</v>
      </c>
    </row>
    <row r="169" spans="1:6" ht="25.5">
      <c r="A169" s="38"/>
      <c r="B169" s="78" t="s">
        <v>460</v>
      </c>
      <c r="C169" s="73" t="s">
        <v>461</v>
      </c>
      <c r="D169" s="107"/>
      <c r="E169" s="107">
        <v>10000000</v>
      </c>
      <c r="F169" s="86"/>
    </row>
    <row r="170" spans="1:6" ht="25.5">
      <c r="A170" s="33">
        <v>532</v>
      </c>
      <c r="B170" s="34"/>
      <c r="C170" s="100" t="s">
        <v>8</v>
      </c>
      <c r="D170" s="40">
        <f>D171</f>
        <v>620679.63</v>
      </c>
      <c r="E170" s="40">
        <f>E171</f>
        <v>660000</v>
      </c>
      <c r="F170" s="85">
        <f t="shared" si="3"/>
        <v>106.3350508216292</v>
      </c>
    </row>
    <row r="171" spans="1:6" ht="25.5">
      <c r="A171" s="39"/>
      <c r="B171" s="35">
        <v>5321</v>
      </c>
      <c r="C171" s="73" t="s">
        <v>8</v>
      </c>
      <c r="D171" s="107">
        <v>620679.63</v>
      </c>
      <c r="E171" s="107">
        <v>660000</v>
      </c>
      <c r="F171" s="86">
        <f t="shared" si="3"/>
        <v>106.3350508216292</v>
      </c>
    </row>
    <row r="172" spans="1:6" ht="25.5">
      <c r="A172" s="33">
        <v>533</v>
      </c>
      <c r="B172" s="34"/>
      <c r="C172" s="101" t="s">
        <v>433</v>
      </c>
      <c r="D172" s="40">
        <f>D173</f>
        <v>0</v>
      </c>
      <c r="E172" s="40">
        <f>E173</f>
        <v>0</v>
      </c>
      <c r="F172" s="85"/>
    </row>
    <row r="173" spans="1:6" ht="25.5">
      <c r="A173" s="39"/>
      <c r="B173" s="35">
        <v>5332</v>
      </c>
      <c r="C173" s="102" t="s">
        <v>434</v>
      </c>
      <c r="D173" s="107">
        <v>0</v>
      </c>
      <c r="E173" s="107">
        <v>0</v>
      </c>
      <c r="F173" s="86"/>
    </row>
    <row r="174" spans="1:6" ht="25.5">
      <c r="A174" s="33">
        <v>534</v>
      </c>
      <c r="B174" s="34"/>
      <c r="C174" s="101" t="s">
        <v>21</v>
      </c>
      <c r="D174" s="40">
        <f>D175</f>
        <v>84939468.67</v>
      </c>
      <c r="E174" s="40">
        <f>E175</f>
        <v>61179129.42</v>
      </c>
      <c r="F174" s="85">
        <f t="shared" si="3"/>
        <v>72.02673901539018</v>
      </c>
    </row>
    <row r="175" spans="1:6" ht="25.5">
      <c r="A175" s="39"/>
      <c r="B175" s="35">
        <v>5341</v>
      </c>
      <c r="C175" s="102" t="s">
        <v>22</v>
      </c>
      <c r="D175" s="107">
        <v>84939468.67</v>
      </c>
      <c r="E175" s="107">
        <v>61179129.42</v>
      </c>
      <c r="F175" s="86">
        <f t="shared" si="3"/>
        <v>72.02673901539018</v>
      </c>
    </row>
    <row r="176" spans="1:11" ht="25.5">
      <c r="A176" s="41">
        <v>54</v>
      </c>
      <c r="B176" s="42"/>
      <c r="C176" s="43" t="s">
        <v>435</v>
      </c>
      <c r="D176" s="106">
        <f>D177+D181+D184+D187</f>
        <v>4539417435.16</v>
      </c>
      <c r="E176" s="106">
        <f>E177+E181+E184+E187</f>
        <v>800928293.38</v>
      </c>
      <c r="F176" s="85">
        <f t="shared" si="3"/>
        <v>17.643856393915662</v>
      </c>
      <c r="G176" s="36"/>
      <c r="H176" s="36"/>
      <c r="I176" s="36"/>
      <c r="J176" s="36"/>
      <c r="K176" s="28"/>
    </row>
    <row r="177" spans="1:6" ht="38.25">
      <c r="A177" s="33">
        <v>541</v>
      </c>
      <c r="B177" s="34"/>
      <c r="C177" s="101" t="s">
        <v>436</v>
      </c>
      <c r="D177" s="40">
        <f>D178+D179+D180</f>
        <v>356386868.56</v>
      </c>
      <c r="E177" s="40">
        <f>E178+E179+E180</f>
        <v>415894003.94</v>
      </c>
      <c r="F177" s="85">
        <f t="shared" si="3"/>
        <v>116.69734230681443</v>
      </c>
    </row>
    <row r="178" spans="1:6" ht="25.5">
      <c r="A178" s="39"/>
      <c r="B178" s="78" t="s">
        <v>447</v>
      </c>
      <c r="C178" s="73" t="s">
        <v>23</v>
      </c>
      <c r="D178" s="107">
        <v>336252603.12</v>
      </c>
      <c r="E178" s="107">
        <v>415894003.94</v>
      </c>
      <c r="F178" s="86">
        <f t="shared" si="3"/>
        <v>123.68499160483168</v>
      </c>
    </row>
    <row r="179" spans="1:6" ht="25.5">
      <c r="A179" s="39"/>
      <c r="B179" s="78" t="s">
        <v>448</v>
      </c>
      <c r="C179" s="73" t="s">
        <v>449</v>
      </c>
      <c r="D179" s="107">
        <v>10081866.18</v>
      </c>
      <c r="E179" s="107">
        <v>0</v>
      </c>
      <c r="F179" s="86">
        <f t="shared" si="3"/>
        <v>0</v>
      </c>
    </row>
    <row r="180" spans="1:6" ht="25.5">
      <c r="A180" s="39"/>
      <c r="B180" s="78" t="s">
        <v>465</v>
      </c>
      <c r="C180" s="73" t="s">
        <v>466</v>
      </c>
      <c r="D180" s="107">
        <v>10052399.26</v>
      </c>
      <c r="E180" s="107">
        <v>0</v>
      </c>
      <c r="F180" s="86">
        <f t="shared" si="3"/>
        <v>0</v>
      </c>
    </row>
    <row r="181" spans="1:6" ht="38.25">
      <c r="A181" s="33">
        <v>542</v>
      </c>
      <c r="B181" s="34"/>
      <c r="C181" s="101" t="s">
        <v>437</v>
      </c>
      <c r="D181" s="40">
        <f>D182+D183</f>
        <v>55567076.82</v>
      </c>
      <c r="E181" s="40">
        <f>E182+E183</f>
        <v>66349675.32</v>
      </c>
      <c r="F181" s="85">
        <f t="shared" si="3"/>
        <v>119.40465310948132</v>
      </c>
    </row>
    <row r="182" spans="1:6" ht="25.5">
      <c r="A182" s="29"/>
      <c r="B182" s="78" t="s">
        <v>450</v>
      </c>
      <c r="C182" s="73" t="s">
        <v>451</v>
      </c>
      <c r="D182" s="107">
        <v>30278868.18</v>
      </c>
      <c r="E182" s="107">
        <v>66032016.02</v>
      </c>
      <c r="F182" s="86">
        <f t="shared" si="3"/>
        <v>218.07953859918686</v>
      </c>
    </row>
    <row r="183" spans="1:6" ht="25.5">
      <c r="A183" s="29"/>
      <c r="B183" s="78" t="s">
        <v>462</v>
      </c>
      <c r="C183" s="73" t="s">
        <v>463</v>
      </c>
      <c r="D183" s="107">
        <v>25288208.64</v>
      </c>
      <c r="E183" s="107">
        <v>317659.3</v>
      </c>
      <c r="F183" s="86">
        <f t="shared" si="3"/>
        <v>1.2561558017895251</v>
      </c>
    </row>
    <row r="184" spans="1:6" ht="28.5" customHeight="1">
      <c r="A184" s="33">
        <v>544</v>
      </c>
      <c r="B184" s="34"/>
      <c r="C184" s="101" t="s">
        <v>438</v>
      </c>
      <c r="D184" s="40">
        <f>D185+D186</f>
        <v>4127269025.66</v>
      </c>
      <c r="E184" s="40">
        <f>E185+E186</f>
        <v>318684614.12</v>
      </c>
      <c r="F184" s="85">
        <f t="shared" si="3"/>
        <v>7.721440306863411</v>
      </c>
    </row>
    <row r="185" spans="1:6" ht="25.5">
      <c r="A185" s="38"/>
      <c r="B185" s="78" t="s">
        <v>452</v>
      </c>
      <c r="C185" s="73" t="s">
        <v>454</v>
      </c>
      <c r="D185" s="107">
        <v>3785595404.54</v>
      </c>
      <c r="E185" s="107">
        <v>134696109.96</v>
      </c>
      <c r="F185" s="86">
        <f t="shared" si="3"/>
        <v>3.55812218597004</v>
      </c>
    </row>
    <row r="186" spans="1:6" ht="25.5">
      <c r="A186" s="38"/>
      <c r="B186" s="78" t="s">
        <v>453</v>
      </c>
      <c r="C186" s="73" t="s">
        <v>455</v>
      </c>
      <c r="D186" s="107">
        <v>341673621.12</v>
      </c>
      <c r="E186" s="107">
        <v>183988504.16</v>
      </c>
      <c r="F186" s="86">
        <f t="shared" si="3"/>
        <v>53.849197827121976</v>
      </c>
    </row>
    <row r="187" spans="1:6" ht="38.25">
      <c r="A187" s="33">
        <v>545</v>
      </c>
      <c r="B187" s="34"/>
      <c r="C187" s="44" t="s">
        <v>439</v>
      </c>
      <c r="D187" s="40">
        <f>+D188</f>
        <v>194464.12</v>
      </c>
      <c r="E187" s="40">
        <f>+E188</f>
        <v>0</v>
      </c>
      <c r="F187" s="85">
        <f t="shared" si="3"/>
        <v>0</v>
      </c>
    </row>
    <row r="188" spans="1:6" ht="25.5">
      <c r="A188" s="80"/>
      <c r="B188" s="79" t="s">
        <v>456</v>
      </c>
      <c r="C188" s="81" t="s">
        <v>457</v>
      </c>
      <c r="D188" s="107">
        <v>194464.12</v>
      </c>
      <c r="E188" s="107">
        <v>0</v>
      </c>
      <c r="F188" s="86">
        <v>0</v>
      </c>
    </row>
    <row r="189" spans="1:11" ht="25.5">
      <c r="A189" s="38">
        <v>55</v>
      </c>
      <c r="B189" s="35"/>
      <c r="C189" s="43" t="s">
        <v>24</v>
      </c>
      <c r="D189" s="106">
        <f>D190</f>
        <v>6797768053.02</v>
      </c>
      <c r="E189" s="106">
        <f>E190</f>
        <v>5695874466.61</v>
      </c>
      <c r="F189" s="85">
        <f t="shared" si="3"/>
        <v>83.79036210391925</v>
      </c>
      <c r="G189" s="36"/>
      <c r="H189" s="36"/>
      <c r="I189" s="36"/>
      <c r="J189" s="36"/>
      <c r="K189" s="28"/>
    </row>
    <row r="190" spans="1:6" ht="12.75">
      <c r="A190" s="33">
        <v>552</v>
      </c>
      <c r="B190" s="34"/>
      <c r="C190" s="101" t="s">
        <v>25</v>
      </c>
      <c r="D190" s="40">
        <f>D191+D192</f>
        <v>6797768053.02</v>
      </c>
      <c r="E190" s="40">
        <f>E191+E192</f>
        <v>5695874466.61</v>
      </c>
      <c r="F190" s="85">
        <f t="shared" si="3"/>
        <v>83.79036210391925</v>
      </c>
    </row>
    <row r="191" spans="1:6" ht="25.5">
      <c r="A191" s="38"/>
      <c r="B191" s="35">
        <v>5521</v>
      </c>
      <c r="C191" s="102" t="s">
        <v>26</v>
      </c>
      <c r="D191" s="107">
        <v>3142763053.02</v>
      </c>
      <c r="E191" s="107">
        <v>154769466.61</v>
      </c>
      <c r="F191" s="86">
        <f t="shared" si="3"/>
        <v>4.924630460488459</v>
      </c>
    </row>
    <row r="192" spans="1:6" ht="25.5">
      <c r="A192" s="16"/>
      <c r="B192" s="35">
        <v>5522</v>
      </c>
      <c r="C192" s="102" t="s">
        <v>27</v>
      </c>
      <c r="D192" s="107">
        <v>3655005000</v>
      </c>
      <c r="E192" s="107">
        <v>5541105000</v>
      </c>
      <c r="F192" s="86">
        <f t="shared" si="3"/>
        <v>151.60321258110454</v>
      </c>
    </row>
  </sheetData>
  <mergeCells count="3">
    <mergeCell ref="A2:B2"/>
    <mergeCell ref="A103:B103"/>
    <mergeCell ref="A153:B153"/>
  </mergeCells>
  <printOptions horizontalCentered="1"/>
  <pageMargins left="0.7480314960629921" right="0.35433070866141736" top="0.984251968503937" bottom="1.06" header="0.5118110236220472" footer="0.5118110236220472"/>
  <pageSetup firstPageNumber="17" useFirstPageNumber="1" horizontalDpi="600" verticalDpi="600" orientation="portrait" paperSize="9" r:id="rId1"/>
  <headerFooter alignWithMargins="0">
    <oddFooter>&amp;C&amp;"Times New Roman,Uobičajeno"&amp;12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mfkor</cp:lastModifiedBy>
  <cp:lastPrinted>2011-08-31T16:00:54Z</cp:lastPrinted>
  <dcterms:created xsi:type="dcterms:W3CDTF">2010-02-26T13:28:59Z</dcterms:created>
  <dcterms:modified xsi:type="dcterms:W3CDTF">2011-09-01T09:53:14Z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6Izvršenje prihoda i primitaka, rashoda i izdataka 2010 2011.xls</vt:lpwstr>
  </property>
</Properties>
</file>