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'bilanca'!$A$1:$F$23</definedName>
    <definedName name="_xlnm.Print_Area" localSheetId="4">'posebni dio'!$A$1:$E$189</definedName>
    <definedName name="_xlnm.Print_Area" localSheetId="1">'prihodi'!$A$1:$F$41</definedName>
    <definedName name="_xlnm.Print_Area" localSheetId="3">'račun financiranja'!$A$1:$F$33</definedName>
    <definedName name="_xlnm.Print_Area" localSheetId="2">'rashodi-opći dio'!$A$1:$F$90</definedName>
  </definedNames>
  <calcPr fullCalcOnLoad="1"/>
</workbook>
</file>

<file path=xl/sharedStrings.xml><?xml version="1.0" encoding="utf-8"?>
<sst xmlns="http://schemas.openxmlformats.org/spreadsheetml/2006/main" count="443" uniqueCount="212">
  <si>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</si>
  <si>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</si>
  <si>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</si>
  <si>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</si>
  <si>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</si>
  <si>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</si>
  <si>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</si>
  <si>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</si>
  <si>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</si>
  <si>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</si>
  <si>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</si>
  <si>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</si>
  <si>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</si>
  <si>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Građevinski objekti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</si>
  <si>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</si>
  <si>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</si>
  <si>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</si>
  <si>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</si>
  <si>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</si>
  <si>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</si>
  <si>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</si>
  <si>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</si>
  <si>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</si>
  <si>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</si>
  <si>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</si>
  <si>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</si>
  <si>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</si>
  <si>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</si>
  <si>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</si>
  <si>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</si>
  <si>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</si>
  <si>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</si>
  <si>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</si>
  <si>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</si>
  <si>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</si>
  <si>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</si>
  <si>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</si>
  <si>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</si>
  <si>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</si>
  <si>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</si>
  <si>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</si>
  <si>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</si>
  <si>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</si>
  <si>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</si>
  <si>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</si>
  <si>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</si>
  <si>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</si>
  <si>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</si>
  <si>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</si>
  <si>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</si>
  <si>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</si>
  <si>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</si>
  <si>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</si>
  <si>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</si>
  <si>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</si>
  <si>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</si>
  <si>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</si>
  <si>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</si>
  <si>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</si>
  <si>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</si>
  <si>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</si>
  <si>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</si>
  <si>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</si>
  <si>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</si>
  <si>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</si>
  <si>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</si>
  <si>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</si>
  <si>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</si>
  <si>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</si>
  <si>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</si>
  <si>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</si>
  <si>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</si>
  <si>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</si>
  <si>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</si>
  <si>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</si>
  <si>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</si>
  <si>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</si>
  <si>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</si>
  <si>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</si>
  <si>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</si>
  <si>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</si>
  <si>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</si>
  <si>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Primljene otplate (povrati) glavnice danih zajmova</t>
  </si>
  <si>
    <t>Izdaci za dane zajmove</t>
  </si>
  <si>
    <t>Izdaci za dionice i udjele u glavnici</t>
  </si>
  <si>
    <t>Dionice i udjeli u glavnici trgovačkih društava izvan javnog sektora</t>
  </si>
  <si>
    <t>DANI ZAJMOVI</t>
  </si>
  <si>
    <t>Komunikacijska oprema</t>
  </si>
  <si>
    <t>Uređaji, strojevi i oprema za ostale namjene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</si>
  <si>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</si>
  <si>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</si>
  <si>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</si>
  <si>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</si>
  <si>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</si>
  <si>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-</t>
  </si>
  <si>
    <t>05</t>
  </si>
  <si>
    <t>A1003</t>
  </si>
  <si>
    <t>A1004</t>
  </si>
  <si>
    <t>DIONICE I UDJELI U GLAVNICI</t>
  </si>
  <si>
    <t>Plan                                      za 2010.</t>
  </si>
  <si>
    <t>Ostvarenje                      I-IX 2010.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</si>
  <si>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</si>
  <si>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</si>
  <si>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</si>
  <si>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Primljeni krediti i zajmovi od kreditnih i ostalih financijskih insttucija izvan javnog sektora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</si>
  <si>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</si>
  <si>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</si>
  <si>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</si>
  <si>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</si>
  <si>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</si>
  <si>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</si>
  <si>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od kamata na dane zajmove trgovačkim društvima i obrtnicima izvan  javnog sektora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</si>
  <si>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</si>
  <si>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</si>
  <si>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</si>
  <si>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</si>
  <si>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Izdaci za dane zajmove trgovačkim društvima i obrtnicima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</si>
  <si>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</si>
  <si>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</si>
  <si>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Primici (povrati) glavnice zajmova danih trgovačkim društvima, obrtnicima izvan javnog sektora</t>
  </si>
  <si>
    <t>Povrat zajmova danih tuzemnim trgovačkim društvima izvan javnog sektora</t>
  </si>
  <si>
    <t>Primljeni zajmovi od tuzemnih kreditnih institucija izvan javnog sektora</t>
  </si>
  <si>
    <t xml:space="preserve">Prihodi od zateznih kamata </t>
  </si>
  <si>
    <t>Stambeni objekti</t>
  </si>
  <si>
    <t>Plaće za prekovremeni rad</t>
  </si>
  <si>
    <t>Radna odjeća</t>
  </si>
  <si>
    <t>Usluge promidžbe i informiranja</t>
  </si>
  <si>
    <t>Pristojbe i naknade</t>
  </si>
  <si>
    <t>Naknade građanima i kućanstvima na temelju osiguranja i druge naknade</t>
  </si>
  <si>
    <t>Naknade građanima i kućanstvima u novcu</t>
  </si>
  <si>
    <t>Ostali rashodi</t>
  </si>
  <si>
    <t>Kazne, penali i naknade štete</t>
  </si>
  <si>
    <t>Naknade šteta pravnim i fizičkim osobama</t>
  </si>
  <si>
    <t>4223</t>
  </si>
  <si>
    <t>Oprema za održavanje i zaštitu</t>
  </si>
  <si>
    <t>Nematerijalna proizvedena imovina</t>
  </si>
  <si>
    <t>Ulaganja u računalne programe</t>
  </si>
  <si>
    <t>Rashodi za dodatna ulaganja na nefin. imovini</t>
  </si>
  <si>
    <t>Dodatna ulaganja na građevinskim objektima</t>
  </si>
  <si>
    <t>4511</t>
  </si>
  <si>
    <t>Ostale naknade troškova zaposlenima</t>
  </si>
  <si>
    <t>Naknade troškova osobama izvan radnog odnosa</t>
  </si>
  <si>
    <t>Ostale naknade građanima i kućanstvima iz proračuna</t>
  </si>
  <si>
    <t>Materijal i dijelovi za tekuće i invest. održavanje</t>
  </si>
  <si>
    <t>Rashodi za nabavu nefinancijske imovine</t>
  </si>
  <si>
    <t>Rashodi za nabavu neproizvedene dugotrajne imovine</t>
  </si>
  <si>
    <t>Licence</t>
  </si>
  <si>
    <t>Naknada za korištenje nefinancijske imovine</t>
  </si>
  <si>
    <t>Ceste, željeznice i ostali prometni objekti</t>
  </si>
  <si>
    <t>Usluge promiđbe i informiranja</t>
  </si>
  <si>
    <t>AGENCIJA ZA UPRAVLJANJE DRŽAVNOM IMOVINOM</t>
  </si>
  <si>
    <t>Rashodi za dodatna ulaganja na nefinancijskoj imovini</t>
  </si>
  <si>
    <t>Nematerijalna imovina</t>
  </si>
  <si>
    <t>A1005</t>
  </si>
  <si>
    <t>ODRŽAVANJE KVALITETE I FUNKCIONALNOSTI OBJEKATA</t>
  </si>
  <si>
    <t>Materijal i dijelovi za tekuće i investIcijsko održavanje</t>
  </si>
  <si>
    <t>A1006</t>
  </si>
  <si>
    <t>IDENTIFIKACIJA I PRILAGOĐAVANJE STATUSA NEKRETNINA</t>
  </si>
  <si>
    <t>A1007</t>
  </si>
  <si>
    <t>RAZVOJ PROCESA EVIDENTIRANJA IMOVINE</t>
  </si>
  <si>
    <t>A1008</t>
  </si>
  <si>
    <t>STAMBENO ZBRINJAVANJE DRŽAVNIH SLUŽBENIKA I NAMJEŠTENIKA</t>
  </si>
  <si>
    <t>ADMINISTRATIVNO UPRAVLJANJE, OPREMANJE I KONTROLA DRŽAVNE IMOVINE</t>
  </si>
  <si>
    <t>RJEŠAVANJE IMOVINSKO PRAVNIH POSLOVA</t>
  </si>
  <si>
    <t>A1009</t>
  </si>
  <si>
    <t>K2001</t>
  </si>
  <si>
    <t>ODRŽAVANJE FUNKCIONALNOSTI INFORMACIJSKOG SUSTAVA</t>
  </si>
  <si>
    <t>K2002</t>
  </si>
  <si>
    <t>USTROJAVANJE URUDŽBENOG ZAPISNIKA</t>
  </si>
  <si>
    <t>Ostali prihodi od nefinancijske imovine</t>
  </si>
  <si>
    <t>Kazne, upravne mjere i ostali prihodi</t>
  </si>
  <si>
    <t>Ostali prihodi</t>
  </si>
  <si>
    <t>Pleće u naravi</t>
  </si>
  <si>
    <t>Kamate za primljene kredite i zajmove od kreditnih i ostalih financijskih institucija u javnom sektoru</t>
  </si>
  <si>
    <t>Izdaci za dane zajmove trgovačkim društvima u javnom sektoru</t>
  </si>
  <si>
    <t>Dani zajmovi trgovačkim društvima u javnom sektoru</t>
  </si>
  <si>
    <t>Otplata glavnice primljenih kredita i zajmova od kreditnih i ostalih financijskih institucija u javnom sektoru</t>
  </si>
  <si>
    <t>Otplata glavnice primljenih kredita od kreditnih institucija u javnom sektoru</t>
  </si>
  <si>
    <t>Otplata glavnice primljenih kredita od tuzemnih kreditnih institucija u javnom sektoru</t>
  </si>
  <si>
    <t>Dani zajmovi tuzemnim trgovačkim društvima u javnom sektoru</t>
  </si>
  <si>
    <t>Plaće u naravi</t>
  </si>
  <si>
    <t xml:space="preserve">Intelektualne i osobne usluge </t>
  </si>
  <si>
    <t>Kamate za primljene kredite i zajmmove od kreditnih i ostalih financijskih institucija u javnom sektoru</t>
  </si>
  <si>
    <t>Inozemne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</si>
  <si>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</si>
  <si>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</si>
  <si>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</si>
  <si>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</si>
  <si>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</si>
  <si>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</si>
  <si>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 xml:space="preserve"> </t>
  </si>
  <si>
    <t>Izdaci za dionice u glavnici</t>
  </si>
  <si>
    <t>Upravne i administrativne pristojbe</t>
  </si>
  <si>
    <t>Ostale pristojbe i naknade</t>
  </si>
  <si>
    <t>Ostali rasshodi</t>
  </si>
  <si>
    <t>Kapitalne pomoći</t>
  </si>
  <si>
    <t>Kapitalne pomoći kreditnim i ostalim financijskim institucijama te trgovačkim društvima u javnom sektoru</t>
  </si>
  <si>
    <t>Kapitalne pomoći kreditinim i ostalim financijskim institucijama te trgovačkim društvima u javnom sektoru</t>
  </si>
  <si>
    <t>Pomići iz inozemstva (darovnice) i od subjekata unutar općeg proračuna</t>
  </si>
  <si>
    <t>Pomoći iz proračuna</t>
  </si>
  <si>
    <t>Kapitalne pomoći iz proračuna</t>
  </si>
  <si>
    <t>Prihodi od prodaje proizvoda i robe</t>
  </si>
  <si>
    <t>Primljeni krediti i zajmovi od kreditnih i ostalih financijskih insttucija u javnom sektoru</t>
  </si>
  <si>
    <t>Primljeni krediti od kreditnih unstitucija u javnom sektoru</t>
  </si>
  <si>
    <t>Primici od prodaje dionica i udjela u glavnici trgovačkih društava u javnom sektoru</t>
  </si>
  <si>
    <t>Dionice i udjeli u glavnici trgovačkih društava u javnom sektoru</t>
  </si>
  <si>
    <t>PROMJENE U STANJU DEPOZITA</t>
  </si>
  <si>
    <t>IZVRŠENJE FINANCIJSKOG PLANA
AGENCIJE ZA UPRAVLJANJE DRŽAVNOM IMOVINOM
ZA IV-XII 2011. GODINE</t>
  </si>
  <si>
    <t>PLAN 2011.</t>
  </si>
  <si>
    <t>INDEKS</t>
  </si>
  <si>
    <t>NAZIV</t>
  </si>
  <si>
    <t>IZVRŠENJE 2011.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</si>
</sst>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2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name val="Geneva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9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1" xfId="0" applyFont="1" applyBorder="1" applyAlignment="1" quotePrefix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11" fillId="0" borderId="4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Font="1" applyAlignment="1">
      <alignment vertical="center" wrapText="1"/>
    </xf>
    <xf numFmtId="2" fontId="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3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1" fillId="0" borderId="4" xfId="0" applyFont="1" applyBorder="1" applyAlignment="1" quotePrefix="1">
      <alignment horizontal="left"/>
    </xf>
    <xf numFmtId="4" fontId="11" fillId="0" borderId="4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wrapText="1"/>
      <protection/>
    </xf>
    <xf numFmtId="3" fontId="15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wrapText="1"/>
      <protection/>
    </xf>
    <xf numFmtId="3" fontId="12" fillId="0" borderId="2" xfId="0" applyNumberFormat="1" applyFont="1" applyFill="1" applyBorder="1" applyAlignment="1" applyProtection="1">
      <alignment/>
      <protection/>
    </xf>
    <xf numFmtId="0" fontId="12" fillId="0" borderId="2" xfId="0" applyFont="1" applyBorder="1" applyAlignment="1">
      <alignment horizontal="left"/>
    </xf>
    <xf numFmtId="3" fontId="7" fillId="0" borderId="2" xfId="0" applyNumberFormat="1" applyFont="1" applyFill="1" applyBorder="1" applyAlignment="1" applyProtection="1">
      <alignment/>
      <protection/>
    </xf>
    <xf numFmtId="0" fontId="12" fillId="0" borderId="2" xfId="0" applyFont="1" applyBorder="1" applyAlignment="1" quotePrefix="1">
      <alignment horizontal="left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 quotePrefix="1">
      <alignment horizontal="center"/>
      <protection/>
    </xf>
    <xf numFmtId="3" fontId="15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NumberFormat="1" applyFont="1" applyFill="1" applyBorder="1" applyAlignment="1" applyProtection="1" quotePrefix="1">
      <alignment horizontal="center"/>
      <protection/>
    </xf>
    <xf numFmtId="3" fontId="12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2" fillId="0" borderId="0" xfId="0" applyNumberFormat="1" applyFont="1" applyFill="1" applyBorder="1" applyAlignment="1" applyProtection="1">
      <alignment wrapText="1"/>
      <protection/>
    </xf>
    <xf numFmtId="0" fontId="12" fillId="0" borderId="4" xfId="0" applyFont="1" applyBorder="1" applyAlignment="1" quotePrefix="1">
      <alignment horizontal="left" vertical="center" wrapText="1"/>
    </xf>
    <xf numFmtId="0" fontId="12" fillId="0" borderId="4" xfId="0" applyFont="1" applyBorder="1" applyAlignment="1" quotePrefix="1">
      <alignment horizontal="center" vertical="center" wrapText="1"/>
    </xf>
    <xf numFmtId="0" fontId="12" fillId="0" borderId="4" xfId="0" applyNumberFormat="1" applyFont="1" applyFill="1" applyBorder="1" applyAlignment="1" applyProtection="1" quotePrefix="1">
      <alignment horizontal="left" vertical="center"/>
      <protection/>
    </xf>
    <xf numFmtId="0" fontId="12" fillId="0" borderId="2" xfId="0" applyNumberFormat="1" applyFont="1" applyFill="1" applyBorder="1" applyAlignment="1" applyProtection="1" quotePrefix="1">
      <alignment horizontal="left"/>
      <protection/>
    </xf>
    <xf numFmtId="0" fontId="12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 quotePrefix="1">
      <alignment horizontal="left" wrapText="1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12" fillId="0" borderId="5" xfId="0" applyFont="1" applyAlignment="1">
      <alignment horizontal="left" vertical="center"/>
    </xf>
    <xf numFmtId="0" fontId="7" fillId="0" borderId="0" xfId="0" applyFont="1" applyAlignment="1" quotePrefix="1">
      <alignment horizontal="left" wrapText="1"/>
    </xf>
    <xf numFmtId="0" fontId="15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wrapText="1"/>
    </xf>
    <xf numFmtId="0" fontId="12" fillId="0" borderId="5" xfId="0" applyFont="1" applyAlignment="1" quotePrefix="1">
      <alignment horizontal="left" vertical="center"/>
    </xf>
    <xf numFmtId="0" fontId="15" fillId="0" borderId="0" xfId="0" applyFont="1" applyAlignment="1" quotePrefix="1">
      <alignment horizontal="left" wrapText="1"/>
    </xf>
    <xf numFmtId="0" fontId="7" fillId="0" borderId="0" xfId="0" applyFont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Font="1" applyBorder="1" applyAlignment="1" quotePrefix="1">
      <alignment horizontal="left" vertical="top"/>
    </xf>
    <xf numFmtId="3" fontId="12" fillId="2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 quotePrefix="1">
      <alignment horizontal="left"/>
      <protection/>
    </xf>
    <xf numFmtId="3" fontId="12" fillId="0" borderId="6" xfId="0" applyNumberFormat="1" applyFont="1" applyFill="1" applyBorder="1" applyAlignment="1" applyProtection="1">
      <alignment horizontal="right"/>
      <protection/>
    </xf>
    <xf numFmtId="4" fontId="12" fillId="0" borderId="6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1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 quotePrefix="1">
      <alignment horizontal="lef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left"/>
    </xf>
    <xf numFmtId="0" fontId="1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7" fillId="0" borderId="0" xfId="0" applyFont="1" applyBorder="1" applyAlignment="1" quotePrefix="1">
      <alignment horizontal="right" vertical="top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Font="1" applyBorder="1" applyAlignment="1" quotePrefix="1">
      <alignment horizontal="right" vertical="top"/>
    </xf>
    <xf numFmtId="0" fontId="16" fillId="0" borderId="0" xfId="16" applyFont="1" applyFill="1" applyBorder="1" applyAlignment="1">
      <alignment horizontal="left" vertical="center" wrapText="1"/>
      <protection/>
    </xf>
    <xf numFmtId="0" fontId="16" fillId="0" borderId="0" xfId="16" applyFont="1" applyFill="1" applyBorder="1" applyAlignment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16" applyFont="1" applyFill="1" applyBorder="1" applyAlignment="1">
      <alignment horizontal="left" wrapText="1"/>
      <protection/>
    </xf>
    <xf numFmtId="0" fontId="20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top"/>
    </xf>
    <xf numFmtId="0" fontId="16" fillId="0" borderId="0" xfId="0" applyFont="1" applyBorder="1" applyAlignment="1" quotePrefix="1">
      <alignment horizontal="left" vertical="center" wrapText="1"/>
    </xf>
    <xf numFmtId="0" fontId="16" fillId="0" borderId="0" xfId="17" applyFont="1" applyFill="1" applyBorder="1" applyAlignment="1">
      <alignment horizontal="left" vertical="center" wrapText="1"/>
      <protection/>
    </xf>
    <xf numFmtId="0" fontId="17" fillId="0" borderId="0" xfId="17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 quotePrefix="1">
      <alignment horizontal="right"/>
      <protection/>
    </xf>
    <xf numFmtId="0" fontId="17" fillId="0" borderId="0" xfId="0" applyFont="1" applyBorder="1" applyAlignment="1" quotePrefix="1">
      <alignment horizontal="right" vertical="top"/>
    </xf>
    <xf numFmtId="0" fontId="17" fillId="0" borderId="0" xfId="17" applyFont="1" applyFill="1" applyBorder="1" applyAlignment="1">
      <alignment horizontal="left" wrapText="1"/>
      <protection/>
    </xf>
    <xf numFmtId="0" fontId="17" fillId="0" borderId="0" xfId="0" applyNumberFormat="1" applyFont="1" applyFill="1" applyBorder="1" applyAlignment="1" applyProtection="1" quotePrefix="1">
      <alignment horizontal="right" vertical="top"/>
      <protection/>
    </xf>
    <xf numFmtId="0" fontId="20" fillId="0" borderId="0" xfId="0" applyNumberFormat="1" applyFont="1" applyFill="1" applyBorder="1" applyAlignment="1" applyProtection="1" quotePrefix="1">
      <alignment horizontal="right" vertical="top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12" fillId="0" borderId="6" xfId="0" applyNumberFormat="1" applyFont="1" applyFill="1" applyBorder="1" applyAlignment="1" applyProtection="1">
      <alignment horizontal="center"/>
      <protection/>
    </xf>
    <xf numFmtId="2" fontId="12" fillId="0" borderId="6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 quotePrefix="1">
      <alignment horizontal="left"/>
    </xf>
    <xf numFmtId="3" fontId="16" fillId="0" borderId="0" xfId="0" applyNumberFormat="1" applyFont="1" applyFill="1" applyBorder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right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 quotePrefix="1">
      <alignment horizontal="left" wrapText="1"/>
    </xf>
    <xf numFmtId="0" fontId="12" fillId="0" borderId="0" xfId="0" applyFont="1" applyBorder="1" applyAlignment="1" quotePrefix="1">
      <alignment horizontal="left" wrapText="1"/>
    </xf>
    <xf numFmtId="0" fontId="12" fillId="2" borderId="6" xfId="0" applyFont="1" applyFill="1" applyBorder="1" applyAlignment="1" quotePrefix="1">
      <alignment horizontal="center" vertical="center" wrapText="1"/>
    </xf>
    <xf numFmtId="0" fontId="12" fillId="2" borderId="6" xfId="0" applyNumberFormat="1" applyFont="1" applyFill="1" applyBorder="1" applyAlignment="1" applyProtection="1" quotePrefix="1">
      <alignment horizontal="center" vertical="center" wrapText="1"/>
      <protection/>
    </xf>
    <xf numFmtId="3" fontId="12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0" xfId="0" applyFont="1" applyBorder="1" applyAlignment="1" quotePrefix="1">
      <alignment/>
    </xf>
    <xf numFmtId="0" fontId="12" fillId="0" borderId="7" xfId="0" applyFont="1" applyBorder="1" applyAlignment="1" quotePrefix="1">
      <alignment horizontal="left"/>
    </xf>
    <xf numFmtId="0" fontId="12" fillId="0" borderId="7" xfId="0" applyNumberFormat="1" applyFont="1" applyFill="1" applyBorder="1" applyAlignment="1" applyProtection="1">
      <alignment horizontal="left"/>
      <protection/>
    </xf>
    <xf numFmtId="3" fontId="12" fillId="0" borderId="7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 quotePrefix="1">
      <alignment horizontal="left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quotePrefix="1">
      <alignment horizontal="left" vertical="top"/>
    </xf>
    <xf numFmtId="0" fontId="12" fillId="0" borderId="0" xfId="0" applyFont="1" applyBorder="1" applyAlignment="1" quotePrefix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72" fontId="12" fillId="2" borderId="0" xfId="0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 applyProtection="1">
      <alignment horizontal="left" wrapText="1"/>
      <protection/>
    </xf>
    <xf numFmtId="3" fontId="12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3" fontId="12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Border="1" applyAlignment="1" applyProtection="1">
      <alignment horizontal="right"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right" vertical="center"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3" fontId="24" fillId="0" borderId="2" xfId="0" applyNumberFormat="1" applyFont="1" applyBorder="1" applyAlignment="1">
      <alignment horizontal="right"/>
    </xf>
    <xf numFmtId="4" fontId="22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 quotePrefix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1" xfId="0" applyFont="1" applyBorder="1" applyAlignment="1" quotePrefix="1">
      <alignment horizontal="left"/>
    </xf>
    <xf numFmtId="172" fontId="21" fillId="0" borderId="0" xfId="0" applyFont="1" applyAlignment="1">
      <alignment horizontal="center" wrapText="1"/>
    </xf>
    <xf numFmtId="3" fontId="12" fillId="0" borderId="4" xfId="18" applyNumberFormat="1" applyFont="1" applyFill="1" applyBorder="1" applyAlignment="1">
      <alignment horizontal="center" vertical="center" wrapText="1"/>
      <protection/>
    </xf>
    <xf numFmtId="4" fontId="12" fillId="0" borderId="4" xfId="18" applyNumberFormat="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6" xfId="0" applyNumberFormat="1" applyFont="1" applyFill="1" applyBorder="1" applyAlignment="1" applyProtection="1">
      <alignment horizontal="left"/>
      <protection/>
    </xf>
    <xf numFmtId="0" fontId="12" fillId="0" borderId="4" xfId="20" applyFont="1" applyFill="1" applyBorder="1" applyAlignment="1">
      <alignment horizontal="center" vertical="center" wrapText="1"/>
      <protection/>
    </xf>
    <xf numFmtId="4" fontId="12" fillId="0" borderId="4" xfId="19" applyNumberFormat="1" applyFont="1" applyFill="1" applyBorder="1" applyAlignment="1">
      <alignment horizontal="center" vertical="center" wrapText="1"/>
      <protection/>
    </xf>
    <xf numFmtId="0" fontId="12" fillId="2" borderId="6" xfId="0" applyFont="1" applyFill="1" applyBorder="1" applyAlignment="1" quotePrefix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172" fontId="21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20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4" xfId="20" applyFont="1" applyFill="1" applyBorder="1" applyAlignment="1">
      <alignment horizontal="center" vertical="center" wrapText="1"/>
      <protection/>
    </xf>
    <xf numFmtId="3" fontId="12" fillId="0" borderId="2" xfId="18" applyNumberFormat="1" applyFont="1" applyFill="1" applyBorder="1" applyAlignment="1">
      <alignment horizontal="center" vertical="center" wrapText="1"/>
      <protection/>
    </xf>
    <xf numFmtId="4" fontId="12" fillId="0" borderId="2" xfId="18" applyNumberFormat="1" applyFont="1" applyFill="1" applyBorder="1" applyAlignment="1">
      <alignment horizontal="center" vertical="center" wrapText="1"/>
      <protection/>
    </xf>
    <xf numFmtId="4" fontId="12" fillId="0" borderId="2" xfId="19" applyNumberFormat="1" applyFont="1" applyFill="1" applyBorder="1" applyAlignment="1">
      <alignment horizontal="center" vertical="center" wrapText="1"/>
      <protection/>
    </xf>
  </cellXfs>
  <cellStyles count="13">
    <cellStyle name="Normal" xfId="0"/>
    <cellStyle name="Hyperlink" xfId="15"/>
    <cellStyle name="Obično_List4" xfId="16"/>
    <cellStyle name="Obično_List5" xfId="17"/>
    <cellStyle name="Obično_Polugodišnji-sabor" xfId="18"/>
    <cellStyle name="Obično_prihodi 2005" xfId="19"/>
    <cellStyle name="Obično_Rebalans 04 - PRIHODI- Zadnji" xfId="20"/>
    <cellStyle name="Percent" xfId="21"/>
    <cellStyle name="Followed Hyperlink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64.28125" style="2" customWidth="1"/>
    <col min="2" max="3" width="14.28125" style="2" hidden="1" customWidth="1"/>
    <col min="4" max="4" width="12.8515625" style="3" customWidth="1"/>
    <col min="5" max="5" width="17.00390625" style="2" customWidth="1"/>
    <col min="6" max="6" width="7.8515625" style="2" customWidth="1"/>
    <col min="7" max="16384" width="11.421875" style="2" customWidth="1"/>
  </cols>
  <sheetData>
    <row r="1" spans="1:7" ht="22.5" customHeight="1">
      <c r="A1" s="239" t="s">
        <v>207</v>
      </c>
      <c r="B1" s="239"/>
      <c r="C1" s="239"/>
      <c r="D1" s="239"/>
      <c r="E1" s="239"/>
      <c r="F1" s="239"/>
      <c r="G1" s="35"/>
    </row>
    <row r="2" spans="1:7" ht="42" customHeight="1">
      <c r="A2" s="239"/>
      <c r="B2" s="239"/>
      <c r="C2" s="239"/>
      <c r="D2" s="239"/>
      <c r="E2" s="239"/>
      <c r="F2" s="239"/>
      <c r="G2" s="35"/>
    </row>
    <row r="3" spans="1:7" ht="22.5" customHeight="1">
      <c r="A3" s="228"/>
      <c r="B3" s="228"/>
      <c r="C3" s="228"/>
      <c r="D3" s="228"/>
      <c r="E3" s="228"/>
      <c r="F3" s="228"/>
      <c r="G3" s="35"/>
    </row>
    <row r="4" spans="1:7" s="5" customFormat="1" ht="24" customHeight="1">
      <c r="A4" s="237" t="s">
        <v>74</v>
      </c>
      <c r="B4" s="237"/>
      <c r="C4" s="237"/>
      <c r="D4" s="237"/>
      <c r="E4" s="237"/>
      <c r="F4" s="237"/>
      <c r="G4" s="34"/>
    </row>
    <row r="5" spans="1:7" ht="24" customHeight="1">
      <c r="A5" s="237" t="s">
        <v>1</v>
      </c>
      <c r="B5" s="237"/>
      <c r="C5" s="237"/>
      <c r="D5" s="237"/>
      <c r="E5" s="237"/>
      <c r="F5" s="237"/>
      <c r="G5" s="34"/>
    </row>
    <row r="6" spans="1:2" ht="9" customHeight="1">
      <c r="A6" s="6"/>
      <c r="B6" s="7"/>
    </row>
    <row r="7" spans="1:6" s="1" customFormat="1" ht="27.75" customHeight="1">
      <c r="A7" s="8"/>
      <c r="B7" s="9" t="s">
        <v>99</v>
      </c>
      <c r="C7" s="9" t="s">
        <v>100</v>
      </c>
      <c r="D7" s="246" t="s">
        <v>208</v>
      </c>
      <c r="E7" s="247" t="s">
        <v>211</v>
      </c>
      <c r="F7" s="248" t="s">
        <v>209</v>
      </c>
    </row>
    <row r="8" spans="1:6" ht="22.5" customHeight="1">
      <c r="A8" s="226" t="s">
        <v>23</v>
      </c>
      <c r="B8" s="38" t="e">
        <f>prihodi!#REF!</f>
        <v>#REF!</v>
      </c>
      <c r="C8" s="38" t="e">
        <f>prihodi!#REF!</f>
        <v>#REF!</v>
      </c>
      <c r="D8" s="38">
        <f>prihodi!D4</f>
        <v>50356538</v>
      </c>
      <c r="E8" s="38">
        <f>prihodi!E4</f>
        <v>41215859</v>
      </c>
      <c r="F8" s="39">
        <f>E8/D8*100</f>
        <v>81.84807899224525</v>
      </c>
    </row>
    <row r="9" spans="1:6" ht="22.5" customHeight="1">
      <c r="A9" s="227" t="s">
        <v>20</v>
      </c>
      <c r="B9" s="38" t="e">
        <f>prihodi!#REF!</f>
        <v>#REF!</v>
      </c>
      <c r="C9" s="38" t="e">
        <f>prihodi!#REF!</f>
        <v>#REF!</v>
      </c>
      <c r="D9" s="38">
        <f>prihodi!D34</f>
        <v>41070706</v>
      </c>
      <c r="E9" s="38">
        <f>prihodi!E34</f>
        <v>27155034</v>
      </c>
      <c r="F9" s="39">
        <f>E9/D9*100</f>
        <v>66.11776773450157</v>
      </c>
    </row>
    <row r="10" spans="1:6" ht="22.5" customHeight="1">
      <c r="A10" s="225" t="s">
        <v>78</v>
      </c>
      <c r="B10" s="42" t="e">
        <f>'rashodi-opći dio'!#REF!</f>
        <v>#REF!</v>
      </c>
      <c r="C10" s="42" t="e">
        <f>'rashodi-opći dio'!#REF!</f>
        <v>#REF!</v>
      </c>
      <c r="D10" s="42">
        <f>'rashodi-opći dio'!D4</f>
        <v>85103062</v>
      </c>
      <c r="E10" s="42">
        <f>'rashodi-opći dio'!E4</f>
        <v>84647752</v>
      </c>
      <c r="F10" s="39">
        <f>E10/D10*100</f>
        <v>99.46498987310234</v>
      </c>
    </row>
    <row r="11" spans="1:6" ht="22.5" customHeight="1">
      <c r="A11" s="227" t="s">
        <v>21</v>
      </c>
      <c r="B11" s="42" t="e">
        <f>'rashodi-opći dio'!#REF!</f>
        <v>#REF!</v>
      </c>
      <c r="C11" s="42" t="e">
        <f>'rashodi-opći dio'!#REF!</f>
        <v>#REF!</v>
      </c>
      <c r="D11" s="42">
        <f>'rashodi-opći dio'!D69</f>
        <v>1230843</v>
      </c>
      <c r="E11" s="42">
        <f>'rashodi-opći dio'!E69</f>
        <v>611050</v>
      </c>
      <c r="F11" s="39">
        <f>E11/D11*100</f>
        <v>49.64483691258755</v>
      </c>
    </row>
    <row r="12" spans="1:6" ht="22.5" customHeight="1">
      <c r="A12" s="225" t="s">
        <v>22</v>
      </c>
      <c r="B12" s="42" t="e">
        <f>B8+B9-B10-B11</f>
        <v>#REF!</v>
      </c>
      <c r="C12" s="42" t="e">
        <f>C8+C9-C10-C11</f>
        <v>#REF!</v>
      </c>
      <c r="D12" s="42">
        <f>D8+D9-D10-D11</f>
        <v>5093339</v>
      </c>
      <c r="E12" s="42">
        <f>E8+E9-E10-E11</f>
        <v>-16887909</v>
      </c>
      <c r="F12" s="39">
        <f>E12/D12*100</f>
        <v>-331.5685250873739</v>
      </c>
    </row>
    <row r="13" spans="1:2" ht="18.75">
      <c r="A13" s="10"/>
      <c r="B13" s="7"/>
    </row>
    <row r="14" spans="1:6" s="11" customFormat="1" ht="24" customHeight="1">
      <c r="A14" s="238" t="s">
        <v>29</v>
      </c>
      <c r="B14" s="238"/>
      <c r="C14" s="238"/>
      <c r="D14" s="238"/>
      <c r="E14" s="238"/>
      <c r="F14" s="238"/>
    </row>
    <row r="15" spans="1:4" s="11" customFormat="1" ht="18.75">
      <c r="A15" s="12"/>
      <c r="B15" s="13"/>
      <c r="D15" s="14"/>
    </row>
    <row r="16" spans="1:6" s="15" customFormat="1" ht="27.75" customHeight="1">
      <c r="A16" s="8"/>
      <c r="B16" s="9" t="s">
        <v>99</v>
      </c>
      <c r="C16" s="9" t="s">
        <v>100</v>
      </c>
      <c r="D16" s="246" t="s">
        <v>208</v>
      </c>
      <c r="E16" s="247" t="s">
        <v>211</v>
      </c>
      <c r="F16" s="248" t="s">
        <v>209</v>
      </c>
    </row>
    <row r="17" spans="1:6" s="11" customFormat="1" ht="22.5" customHeight="1">
      <c r="A17" s="226" t="s">
        <v>17</v>
      </c>
      <c r="B17" s="38" t="e">
        <f>'račun financiranja'!#REF!</f>
        <v>#REF!</v>
      </c>
      <c r="C17" s="38" t="e">
        <f>'račun financiranja'!#REF!</f>
        <v>#REF!</v>
      </c>
      <c r="D17" s="38">
        <f>'račun financiranja'!D4</f>
        <v>75212603</v>
      </c>
      <c r="E17" s="38">
        <f>'račun financiranja'!E4</f>
        <v>163314788</v>
      </c>
      <c r="F17" s="39">
        <f>E17/D17*100</f>
        <v>217.13752946431066</v>
      </c>
    </row>
    <row r="18" spans="1:6" s="11" customFormat="1" ht="22.5" customHeight="1">
      <c r="A18" s="226" t="s">
        <v>19</v>
      </c>
      <c r="B18" s="38" t="e">
        <f>'račun financiranja'!#REF!</f>
        <v>#REF!</v>
      </c>
      <c r="C18" s="38" t="e">
        <f>'račun financiranja'!#REF!</f>
        <v>#REF!</v>
      </c>
      <c r="D18" s="38">
        <f>'račun financiranja'!D21</f>
        <v>48092924</v>
      </c>
      <c r="E18" s="38">
        <f>'račun financiranja'!E21</f>
        <v>147216292</v>
      </c>
      <c r="F18" s="39">
        <f>E18/D18*100</f>
        <v>306.10800873741846</v>
      </c>
    </row>
    <row r="19" spans="1:6" s="11" customFormat="1" ht="22.5" customHeight="1">
      <c r="A19" s="226" t="s">
        <v>206</v>
      </c>
      <c r="B19" s="38"/>
      <c r="C19" s="38"/>
      <c r="D19" s="223">
        <f>-(D17-D18+D12)</f>
        <v>-32213018</v>
      </c>
      <c r="E19" s="223">
        <f>-(E17-E18+E12)</f>
        <v>789413</v>
      </c>
      <c r="F19" s="39">
        <f>E19/D19*100</f>
        <v>-2.4506024241503854</v>
      </c>
    </row>
    <row r="20" spans="1:6" s="11" customFormat="1" ht="22.5" customHeight="1">
      <c r="A20" s="225" t="s">
        <v>60</v>
      </c>
      <c r="B20" s="42" t="e">
        <f>B17-B18</f>
        <v>#REF!</v>
      </c>
      <c r="C20" s="42" t="e">
        <f>C17-C18</f>
        <v>#REF!</v>
      </c>
      <c r="D20" s="223">
        <f>D17-D18+D19</f>
        <v>-5093339</v>
      </c>
      <c r="E20" s="223">
        <f>E17-E18+E19</f>
        <v>16887909</v>
      </c>
      <c r="F20" s="39">
        <f>E20/D20*100</f>
        <v>-331.5685250873739</v>
      </c>
    </row>
    <row r="21" spans="1:4" s="11" customFormat="1" ht="15" customHeight="1">
      <c r="A21" s="40"/>
      <c r="B21" s="16"/>
      <c r="C21" s="16"/>
      <c r="D21" s="41"/>
    </row>
    <row r="22" spans="1:6" s="11" customFormat="1" ht="22.5" customHeight="1">
      <c r="A22" s="225" t="s">
        <v>64</v>
      </c>
      <c r="B22" s="42" t="e">
        <f>B12+B20</f>
        <v>#REF!</v>
      </c>
      <c r="C22" s="42" t="e">
        <f>C12+C20</f>
        <v>#REF!</v>
      </c>
      <c r="D22" s="42">
        <f>D12+D20</f>
        <v>0</v>
      </c>
      <c r="E22" s="42">
        <f>E12+E20</f>
        <v>0</v>
      </c>
      <c r="F22" s="39" t="s">
        <v>94</v>
      </c>
    </row>
    <row r="23" spans="1:4" s="11" customFormat="1" ht="18" customHeight="1">
      <c r="A23" s="17"/>
      <c r="D23" s="14"/>
    </row>
  </sheetData>
  <mergeCells count="4">
    <mergeCell ref="A5:F5"/>
    <mergeCell ref="A14:F14"/>
    <mergeCell ref="A1:F2"/>
    <mergeCell ref="A4:F4"/>
  </mergeCells>
  <printOptions horizontalCentered="1"/>
  <pageMargins left="0.1968503937007874" right="0.1968503937007874" top="0.6299212598425197" bottom="0.6299212598425197" header="0.31496062992125984" footer="0.28"/>
  <pageSetup firstPageNumber="556" useFirstPageNumber="1" horizontalDpi="300" verticalDpi="300" orientation="portrait" paperSize="9" scale="90" r:id="rId1"/>
  <headerFooter alignWithMargins="0"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0"/>
  <sheetViews>
    <sheetView workbookViewId="0" topLeftCell="A1">
      <pane ySplit="3" topLeftCell="BM15" activePane="bottomLeft" state="frozen"/>
      <selection pane="topLeft" activeCell="D24" sqref="D24"/>
      <selection pane="bottomLeft" activeCell="D24" sqref="D24"/>
    </sheetView>
  </sheetViews>
  <sheetFormatPr defaultColWidth="9.140625" defaultRowHeight="12.75"/>
  <cols>
    <col min="1" max="1" width="5.57421875" style="113" customWidth="1"/>
    <col min="2" max="2" width="5.28125" style="44" customWidth="1"/>
    <col min="3" max="3" width="48.57421875" style="4" customWidth="1"/>
    <col min="4" max="4" width="12.140625" style="22" customWidth="1"/>
    <col min="5" max="5" width="15.7109375" style="22" customWidth="1"/>
    <col min="6" max="6" width="7.8515625" style="7" customWidth="1"/>
    <col min="7" max="16384" width="11.421875" style="7" customWidth="1"/>
  </cols>
  <sheetData>
    <row r="1" spans="1:6" ht="30" customHeight="1">
      <c r="A1" s="237" t="s">
        <v>1</v>
      </c>
      <c r="B1" s="237"/>
      <c r="C1" s="237"/>
      <c r="D1" s="237"/>
      <c r="E1" s="237"/>
      <c r="F1" s="237"/>
    </row>
    <row r="2" spans="1:6" ht="24.75" customHeight="1">
      <c r="A2" s="241" t="s">
        <v>79</v>
      </c>
      <c r="B2" s="241"/>
      <c r="C2" s="241"/>
      <c r="D2" s="241"/>
      <c r="E2" s="241"/>
      <c r="F2" s="241"/>
    </row>
    <row r="3" spans="1:6" s="51" customFormat="1" ht="27.75" customHeight="1">
      <c r="A3" s="242"/>
      <c r="B3" s="242"/>
      <c r="C3" s="233" t="s">
        <v>210</v>
      </c>
      <c r="D3" s="229" t="s">
        <v>208</v>
      </c>
      <c r="E3" s="230" t="s">
        <v>211</v>
      </c>
      <c r="F3" s="234" t="s">
        <v>209</v>
      </c>
    </row>
    <row r="4" spans="1:6" ht="22.5" customHeight="1">
      <c r="A4" s="232">
        <v>6</v>
      </c>
      <c r="B4" s="109"/>
      <c r="C4" s="110" t="s">
        <v>23</v>
      </c>
      <c r="D4" s="111">
        <f>D8+D27+D31</f>
        <v>50356538</v>
      </c>
      <c r="E4" s="111">
        <f>E5+E8+E22+E27+E31</f>
        <v>41215859</v>
      </c>
      <c r="F4" s="112">
        <f>E4/D4*100</f>
        <v>81.84807899224525</v>
      </c>
    </row>
    <row r="5" spans="1:6" ht="25.5" customHeight="1">
      <c r="A5" s="113">
        <v>63</v>
      </c>
      <c r="C5" s="191" t="s">
        <v>198</v>
      </c>
      <c r="D5" s="114">
        <v>0</v>
      </c>
      <c r="E5" s="114">
        <f>SUM(E6)</f>
        <v>80097</v>
      </c>
      <c r="F5" s="115" t="s">
        <v>94</v>
      </c>
    </row>
    <row r="6" spans="1:6" ht="13.5" customHeight="1">
      <c r="A6" s="113">
        <v>633</v>
      </c>
      <c r="C6" s="113" t="s">
        <v>199</v>
      </c>
      <c r="D6" s="114">
        <v>0</v>
      </c>
      <c r="E6" s="114">
        <f>SUM(E7)</f>
        <v>80097</v>
      </c>
      <c r="F6" s="115" t="s">
        <v>94</v>
      </c>
    </row>
    <row r="7" spans="2:6" ht="13.5" customHeight="1">
      <c r="B7" s="37">
        <v>6332</v>
      </c>
      <c r="C7" s="45" t="s">
        <v>200</v>
      </c>
      <c r="D7" s="211">
        <v>0</v>
      </c>
      <c r="E7" s="116">
        <v>80097</v>
      </c>
      <c r="F7" s="219">
        <v>0</v>
      </c>
    </row>
    <row r="8" spans="1:6" ht="13.5" customHeight="1">
      <c r="A8" s="113">
        <v>64</v>
      </c>
      <c r="C8" s="113" t="s">
        <v>24</v>
      </c>
      <c r="D8" s="114">
        <f>D9+D15+D19</f>
        <v>50356538</v>
      </c>
      <c r="E8" s="114">
        <f>E9+E15+E19</f>
        <v>39549929</v>
      </c>
      <c r="F8" s="115">
        <f>E8/D8*100</f>
        <v>78.53980946823627</v>
      </c>
    </row>
    <row r="9" spans="1:6" s="23" customFormat="1" ht="13.5" customHeight="1">
      <c r="A9" s="113">
        <v>641</v>
      </c>
      <c r="B9" s="37"/>
      <c r="C9" s="113" t="s">
        <v>25</v>
      </c>
      <c r="D9" s="114">
        <f>SUM(D10:D14)</f>
        <v>24143316</v>
      </c>
      <c r="E9" s="114">
        <f>SUM(E10:E14)</f>
        <v>7005493</v>
      </c>
      <c r="F9" s="115">
        <f>E9/D9*100</f>
        <v>29.016283430163448</v>
      </c>
    </row>
    <row r="10" spans="2:6" ht="13.5" customHeight="1">
      <c r="B10" s="44">
        <v>6413</v>
      </c>
      <c r="C10" s="7" t="s">
        <v>27</v>
      </c>
      <c r="D10" s="212">
        <f>450000-9839</f>
        <v>440161</v>
      </c>
      <c r="E10" s="116">
        <v>19678</v>
      </c>
      <c r="F10" s="219">
        <f>E10/D10*100</f>
        <v>4.470636880595964</v>
      </c>
    </row>
    <row r="11" spans="1:6" s="46" customFormat="1" ht="12.75">
      <c r="A11" s="231"/>
      <c r="B11" s="117">
        <v>6414</v>
      </c>
      <c r="C11" s="118" t="s">
        <v>122</v>
      </c>
      <c r="D11" s="213">
        <v>0</v>
      </c>
      <c r="E11" s="119">
        <v>4519909</v>
      </c>
      <c r="F11" s="219">
        <v>0</v>
      </c>
    </row>
    <row r="12" spans="2:6" ht="25.5" customHeight="1">
      <c r="B12" s="120">
        <v>6415</v>
      </c>
      <c r="C12" s="4" t="s">
        <v>107</v>
      </c>
      <c r="D12" s="212">
        <v>86425</v>
      </c>
      <c r="E12" s="116">
        <v>7130</v>
      </c>
      <c r="F12" s="219">
        <f aca="true" t="shared" si="0" ref="F12:F17">E12/D12*100</f>
        <v>8.249927682962106</v>
      </c>
    </row>
    <row r="13" spans="2:6" ht="13.5" customHeight="1">
      <c r="B13" s="44">
        <v>6416</v>
      </c>
      <c r="C13" s="7" t="s">
        <v>28</v>
      </c>
      <c r="D13" s="212">
        <v>11916193</v>
      </c>
      <c r="E13" s="116">
        <v>238801</v>
      </c>
      <c r="F13" s="219">
        <f t="shared" si="0"/>
        <v>2.0040041311851864</v>
      </c>
    </row>
    <row r="14" spans="2:6" ht="13.5" customHeight="1">
      <c r="B14" s="44">
        <v>6419</v>
      </c>
      <c r="C14" s="45" t="s">
        <v>30</v>
      </c>
      <c r="D14" s="212">
        <v>11700537</v>
      </c>
      <c r="E14" s="116">
        <v>2219975</v>
      </c>
      <c r="F14" s="219">
        <f t="shared" si="0"/>
        <v>18.97327447449634</v>
      </c>
    </row>
    <row r="15" spans="1:6" s="23" customFormat="1" ht="13.5" customHeight="1">
      <c r="A15" s="113">
        <v>642</v>
      </c>
      <c r="B15" s="37"/>
      <c r="C15" s="113" t="s">
        <v>31</v>
      </c>
      <c r="D15" s="114">
        <f>SUM(D16:D18)</f>
        <v>24113222</v>
      </c>
      <c r="E15" s="114">
        <f>SUM(E16:E18)</f>
        <v>31312799</v>
      </c>
      <c r="F15" s="115">
        <f t="shared" si="0"/>
        <v>129.85738280848574</v>
      </c>
    </row>
    <row r="16" spans="2:6" ht="13.5" customHeight="1">
      <c r="B16" s="44">
        <v>6422</v>
      </c>
      <c r="C16" s="7" t="s">
        <v>32</v>
      </c>
      <c r="D16" s="212">
        <f>22253239-17</f>
        <v>22253222</v>
      </c>
      <c r="E16" s="116">
        <v>30425524</v>
      </c>
      <c r="F16" s="219">
        <f t="shared" si="0"/>
        <v>136.72412920699753</v>
      </c>
    </row>
    <row r="17" spans="2:6" ht="13.5" customHeight="1">
      <c r="B17" s="44">
        <v>6423</v>
      </c>
      <c r="C17" s="7" t="s">
        <v>147</v>
      </c>
      <c r="D17" s="212">
        <v>1860000</v>
      </c>
      <c r="E17" s="116">
        <v>887275</v>
      </c>
      <c r="F17" s="219">
        <f t="shared" si="0"/>
        <v>47.70295698924731</v>
      </c>
    </row>
    <row r="18" spans="2:6" ht="13.5" customHeight="1" hidden="1">
      <c r="B18" s="44">
        <v>6429</v>
      </c>
      <c r="C18" s="7" t="s">
        <v>169</v>
      </c>
      <c r="D18" s="116"/>
      <c r="E18" s="116"/>
      <c r="F18" s="33">
        <v>0</v>
      </c>
    </row>
    <row r="19" spans="1:6" ht="13.5" customHeight="1">
      <c r="A19" s="122">
        <v>643</v>
      </c>
      <c r="B19" s="121"/>
      <c r="C19" s="122" t="s">
        <v>26</v>
      </c>
      <c r="D19" s="114">
        <f>SUM(D20+D21)</f>
        <v>2100000</v>
      </c>
      <c r="E19" s="114">
        <f>SUM(E20+E21)</f>
        <v>1231637</v>
      </c>
      <c r="F19" s="115">
        <f>E19/D19*100</f>
        <v>58.649380952380945</v>
      </c>
    </row>
    <row r="20" spans="1:6" s="23" customFormat="1" ht="24.75" customHeight="1">
      <c r="A20" s="122"/>
      <c r="B20" s="123">
        <v>6434</v>
      </c>
      <c r="C20" s="124" t="s">
        <v>188</v>
      </c>
      <c r="D20" s="211">
        <v>0</v>
      </c>
      <c r="E20" s="116">
        <v>1159397</v>
      </c>
      <c r="F20" s="224" t="s">
        <v>94</v>
      </c>
    </row>
    <row r="21" spans="1:6" ht="25.5" customHeight="1">
      <c r="A21" s="122"/>
      <c r="B21" s="123">
        <v>6436</v>
      </c>
      <c r="C21" s="124" t="s">
        <v>111</v>
      </c>
      <c r="D21" s="212">
        <v>2100000</v>
      </c>
      <c r="E21" s="116">
        <v>72240</v>
      </c>
      <c r="F21" s="219">
        <f>E21/D21*100</f>
        <v>3.44</v>
      </c>
    </row>
    <row r="22" spans="1:6" s="23" customFormat="1" ht="25.5" customHeight="1">
      <c r="A22" s="122">
        <v>65</v>
      </c>
      <c r="B22" s="204"/>
      <c r="C22" s="122" t="s">
        <v>185</v>
      </c>
      <c r="D22" s="114">
        <f>SUM(D23+D25)</f>
        <v>0</v>
      </c>
      <c r="E22" s="114">
        <f>SUM(E23+E25)</f>
        <v>1979</v>
      </c>
      <c r="F22" s="115" t="s">
        <v>94</v>
      </c>
    </row>
    <row r="23" spans="1:6" s="23" customFormat="1" ht="12" customHeight="1">
      <c r="A23" s="122">
        <v>651</v>
      </c>
      <c r="B23" s="204"/>
      <c r="C23" s="122" t="s">
        <v>192</v>
      </c>
      <c r="D23" s="114">
        <f>SUM(D24)</f>
        <v>0</v>
      </c>
      <c r="E23" s="114">
        <f>SUM(E24)</f>
        <v>1000</v>
      </c>
      <c r="F23" s="115" t="s">
        <v>94</v>
      </c>
    </row>
    <row r="24" spans="1:6" s="23" customFormat="1" ht="13.5" customHeight="1">
      <c r="A24" s="122"/>
      <c r="B24" s="123">
        <v>6514</v>
      </c>
      <c r="C24" s="124" t="s">
        <v>193</v>
      </c>
      <c r="D24" s="212">
        <v>0</v>
      </c>
      <c r="E24" s="116">
        <v>1000</v>
      </c>
      <c r="F24" s="219">
        <v>0</v>
      </c>
    </row>
    <row r="25" spans="1:6" s="23" customFormat="1" ht="15.75" customHeight="1">
      <c r="A25" s="122">
        <v>652</v>
      </c>
      <c r="B25" s="204"/>
      <c r="C25" s="122" t="s">
        <v>186</v>
      </c>
      <c r="D25" s="114">
        <f>SUM(D26)</f>
        <v>0</v>
      </c>
      <c r="E25" s="114">
        <f>SUM(E26)</f>
        <v>979</v>
      </c>
      <c r="F25" s="115" t="s">
        <v>94</v>
      </c>
    </row>
    <row r="26" spans="1:6" ht="13.5" customHeight="1">
      <c r="A26" s="122"/>
      <c r="B26" s="123">
        <v>6526</v>
      </c>
      <c r="C26" s="124" t="s">
        <v>187</v>
      </c>
      <c r="D26" s="212">
        <v>0</v>
      </c>
      <c r="E26" s="116">
        <v>979</v>
      </c>
      <c r="F26" s="219">
        <v>0</v>
      </c>
    </row>
    <row r="27" spans="1:6" s="23" customFormat="1" ht="25.5" customHeight="1">
      <c r="A27" s="113">
        <v>66</v>
      </c>
      <c r="B27" s="37"/>
      <c r="C27" s="18" t="s">
        <v>112</v>
      </c>
      <c r="D27" s="114">
        <f>D28</f>
        <v>0</v>
      </c>
      <c r="E27" s="114">
        <f>E28</f>
        <v>133204</v>
      </c>
      <c r="F27" s="115" t="s">
        <v>94</v>
      </c>
    </row>
    <row r="28" spans="1:6" s="23" customFormat="1" ht="13.5" customHeight="1">
      <c r="A28" s="186">
        <v>661</v>
      </c>
      <c r="B28" s="37"/>
      <c r="C28" s="18" t="s">
        <v>108</v>
      </c>
      <c r="D28" s="114">
        <f>D30</f>
        <v>0</v>
      </c>
      <c r="E28" s="114">
        <f>E29+E30</f>
        <v>133204</v>
      </c>
      <c r="F28" s="115" t="s">
        <v>94</v>
      </c>
    </row>
    <row r="29" spans="1:6" ht="13.5" customHeight="1">
      <c r="A29" s="186"/>
      <c r="B29" s="44">
        <v>6614</v>
      </c>
      <c r="C29" s="4" t="s">
        <v>201</v>
      </c>
      <c r="D29" s="212">
        <v>0</v>
      </c>
      <c r="E29" s="116">
        <v>513</v>
      </c>
      <c r="F29" s="219">
        <v>0</v>
      </c>
    </row>
    <row r="30" spans="2:6" ht="13.5" customHeight="1">
      <c r="B30" s="44">
        <v>6615</v>
      </c>
      <c r="C30" s="7" t="s">
        <v>113</v>
      </c>
      <c r="D30" s="212">
        <v>0</v>
      </c>
      <c r="E30" s="116">
        <v>132691</v>
      </c>
      <c r="F30" s="219">
        <v>0</v>
      </c>
    </row>
    <row r="31" spans="1:6" s="23" customFormat="1" ht="13.5" customHeight="1">
      <c r="A31" s="113">
        <v>68</v>
      </c>
      <c r="B31" s="37"/>
      <c r="C31" s="23" t="s">
        <v>170</v>
      </c>
      <c r="D31" s="114">
        <v>0</v>
      </c>
      <c r="E31" s="114">
        <f>E32</f>
        <v>1450650</v>
      </c>
      <c r="F31" s="115" t="s">
        <v>94</v>
      </c>
    </row>
    <row r="32" spans="1:6" ht="13.5" customHeight="1">
      <c r="A32" s="113">
        <v>683</v>
      </c>
      <c r="C32" s="23" t="s">
        <v>171</v>
      </c>
      <c r="D32" s="114">
        <v>0</v>
      </c>
      <c r="E32" s="114">
        <f>E33</f>
        <v>1450650</v>
      </c>
      <c r="F32" s="115" t="s">
        <v>94</v>
      </c>
    </row>
    <row r="33" spans="2:6" ht="13.5" customHeight="1">
      <c r="B33" s="44">
        <v>6831</v>
      </c>
      <c r="C33" s="7" t="s">
        <v>171</v>
      </c>
      <c r="D33" s="212">
        <v>0</v>
      </c>
      <c r="E33" s="116">
        <v>1450650</v>
      </c>
      <c r="F33" s="219">
        <v>0</v>
      </c>
    </row>
    <row r="34" spans="1:6" ht="25.5" customHeight="1">
      <c r="A34" s="20">
        <v>7</v>
      </c>
      <c r="B34" s="19"/>
      <c r="C34" s="125" t="s">
        <v>33</v>
      </c>
      <c r="D34" s="114">
        <f>SUM(D35+D38)</f>
        <v>41070706</v>
      </c>
      <c r="E34" s="114">
        <f>SUM(E35+E38)</f>
        <v>27155034</v>
      </c>
      <c r="F34" s="115">
        <f aca="true" t="shared" si="1" ref="F34:F39">E34/D34*100</f>
        <v>66.11776773450157</v>
      </c>
    </row>
    <row r="35" spans="1:6" ht="13.5" customHeight="1">
      <c r="A35" s="113">
        <v>71</v>
      </c>
      <c r="B35" s="37"/>
      <c r="C35" s="23" t="s">
        <v>90</v>
      </c>
      <c r="D35" s="114">
        <f>SUM(D36)</f>
        <v>27130453</v>
      </c>
      <c r="E35" s="114">
        <f>SUM(E36)</f>
        <v>12787182</v>
      </c>
      <c r="F35" s="115">
        <f t="shared" si="1"/>
        <v>47.13220969808356</v>
      </c>
    </row>
    <row r="36" spans="1:6" s="23" customFormat="1" ht="13.5" customHeight="1">
      <c r="A36" s="113">
        <v>711</v>
      </c>
      <c r="B36" s="37"/>
      <c r="C36" s="23" t="s">
        <v>91</v>
      </c>
      <c r="D36" s="114">
        <f>SUM(D37)</f>
        <v>27130453</v>
      </c>
      <c r="E36" s="114">
        <f>SUM(E37)</f>
        <v>12787182</v>
      </c>
      <c r="F36" s="115">
        <f t="shared" si="1"/>
        <v>47.13220969808356</v>
      </c>
    </row>
    <row r="37" spans="2:6" ht="13.5" customHeight="1">
      <c r="B37" s="44">
        <v>7111</v>
      </c>
      <c r="C37" s="7" t="s">
        <v>92</v>
      </c>
      <c r="D37" s="212">
        <v>27130453</v>
      </c>
      <c r="E37" s="116">
        <v>12787182</v>
      </c>
      <c r="F37" s="219">
        <f t="shared" si="1"/>
        <v>47.13220969808356</v>
      </c>
    </row>
    <row r="38" spans="1:6" ht="13.5" customHeight="1">
      <c r="A38" s="113">
        <v>72</v>
      </c>
      <c r="B38" s="37"/>
      <c r="C38" s="23" t="s">
        <v>36</v>
      </c>
      <c r="D38" s="114">
        <f>SUM(D39)</f>
        <v>13940253</v>
      </c>
      <c r="E38" s="114">
        <f>SUM(E39)</f>
        <v>14367852</v>
      </c>
      <c r="F38" s="115">
        <f t="shared" si="1"/>
        <v>103.06736900686093</v>
      </c>
    </row>
    <row r="39" spans="1:6" s="23" customFormat="1" ht="13.5" customHeight="1">
      <c r="A39" s="113">
        <v>721</v>
      </c>
      <c r="B39" s="37"/>
      <c r="C39" s="23" t="s">
        <v>34</v>
      </c>
      <c r="D39" s="114">
        <f>SUM(D40:D41)</f>
        <v>13940253</v>
      </c>
      <c r="E39" s="114">
        <f>SUM(E40:E41)</f>
        <v>14367852</v>
      </c>
      <c r="F39" s="115">
        <f t="shared" si="1"/>
        <v>103.06736900686093</v>
      </c>
    </row>
    <row r="40" spans="1:6" s="46" customFormat="1" ht="12.75">
      <c r="A40" s="231"/>
      <c r="B40" s="117">
        <v>7211</v>
      </c>
      <c r="C40" s="118" t="s">
        <v>123</v>
      </c>
      <c r="D40" s="213">
        <v>0</v>
      </c>
      <c r="E40" s="119">
        <v>6034747</v>
      </c>
      <c r="F40" s="219">
        <v>0</v>
      </c>
    </row>
    <row r="41" spans="2:6" ht="13.5" customHeight="1">
      <c r="B41" s="44">
        <v>7212</v>
      </c>
      <c r="C41" s="7" t="s">
        <v>35</v>
      </c>
      <c r="D41" s="212">
        <v>13940253</v>
      </c>
      <c r="E41" s="116">
        <v>8333105</v>
      </c>
      <c r="F41" s="219">
        <f>E41/D41*100</f>
        <v>59.7772866819562</v>
      </c>
    </row>
    <row r="42" spans="1:3" ht="13.5" customHeight="1">
      <c r="A42" s="20"/>
      <c r="B42" s="56"/>
      <c r="C42" s="18"/>
    </row>
    <row r="43" spans="1:3" ht="12.75">
      <c r="A43" s="20"/>
      <c r="B43" s="56"/>
      <c r="C43" s="18"/>
    </row>
    <row r="44" spans="1:3" ht="12.75">
      <c r="A44" s="20"/>
      <c r="B44" s="56"/>
      <c r="C44" s="18"/>
    </row>
    <row r="45" spans="1:2" ht="12.75">
      <c r="A45" s="20"/>
      <c r="B45" s="19"/>
    </row>
    <row r="46" spans="1:2" ht="12.75">
      <c r="A46" s="20"/>
      <c r="B46" s="19"/>
    </row>
    <row r="47" spans="1:2" ht="12.75">
      <c r="A47" s="20"/>
      <c r="B47" s="19"/>
    </row>
    <row r="48" spans="1:2" ht="12.75">
      <c r="A48" s="20"/>
      <c r="B48" s="19"/>
    </row>
    <row r="49" spans="1:2" ht="12.75">
      <c r="A49" s="20"/>
      <c r="B49" s="19"/>
    </row>
    <row r="50" spans="1:2" ht="12.75">
      <c r="A50" s="20"/>
      <c r="B50" s="19"/>
    </row>
    <row r="51" spans="1:2" ht="12.75">
      <c r="A51" s="20"/>
      <c r="B51" s="19"/>
    </row>
    <row r="52" spans="1:2" ht="12.75">
      <c r="A52" s="20"/>
      <c r="B52" s="19"/>
    </row>
    <row r="53" spans="1:2" ht="12.75">
      <c r="A53" s="20"/>
      <c r="B53" s="19"/>
    </row>
    <row r="54" spans="1:2" ht="12.75">
      <c r="A54" s="20"/>
      <c r="B54" s="19"/>
    </row>
    <row r="55" spans="1:2" ht="12.75">
      <c r="A55" s="20"/>
      <c r="B55" s="19"/>
    </row>
    <row r="56" spans="1:2" ht="12.75">
      <c r="A56" s="20"/>
      <c r="B56" s="19"/>
    </row>
    <row r="57" spans="1:2" ht="12.75">
      <c r="A57" s="20"/>
      <c r="B57" s="19"/>
    </row>
    <row r="58" spans="1:2" ht="12.75">
      <c r="A58" s="20"/>
      <c r="B58" s="19"/>
    </row>
    <row r="59" spans="1:2" ht="12.75">
      <c r="A59" s="20"/>
      <c r="B59" s="19"/>
    </row>
    <row r="60" spans="1:2" ht="12.75">
      <c r="A60" s="20"/>
      <c r="B60" s="19"/>
    </row>
    <row r="61" spans="1:2" ht="12.75">
      <c r="A61" s="20"/>
      <c r="B61" s="19"/>
    </row>
    <row r="62" spans="1:2" ht="12.75">
      <c r="A62" s="20"/>
      <c r="B62" s="19"/>
    </row>
    <row r="63" spans="1:2" ht="12.75">
      <c r="A63" s="20"/>
      <c r="B63" s="19"/>
    </row>
    <row r="64" spans="1:2" ht="12.75">
      <c r="A64" s="20"/>
      <c r="B64" s="19"/>
    </row>
    <row r="65" spans="1:2" ht="12.75">
      <c r="A65" s="20"/>
      <c r="B65" s="19"/>
    </row>
    <row r="66" spans="1:2" ht="12.75">
      <c r="A66" s="20"/>
      <c r="B66" s="19"/>
    </row>
    <row r="67" spans="1:2" ht="12.75">
      <c r="A67" s="20"/>
      <c r="B67" s="19"/>
    </row>
    <row r="68" spans="1:2" ht="12.75">
      <c r="A68" s="20"/>
      <c r="B68" s="19"/>
    </row>
    <row r="69" spans="1:3" ht="12.75">
      <c r="A69" s="20"/>
      <c r="B69" s="57"/>
      <c r="C69" s="48"/>
    </row>
    <row r="70" spans="2:3" ht="12.75">
      <c r="B70" s="58"/>
      <c r="C70" s="48"/>
    </row>
    <row r="71" spans="2:3" ht="12.75">
      <c r="B71" s="58"/>
      <c r="C71" s="47"/>
    </row>
    <row r="72" spans="2:3" ht="12.75">
      <c r="B72" s="58"/>
      <c r="C72" s="47"/>
    </row>
    <row r="73" spans="2:3" ht="12.75">
      <c r="B73" s="59"/>
      <c r="C73" s="60"/>
    </row>
    <row r="74" spans="2:3" ht="12.75">
      <c r="B74" s="59"/>
      <c r="C74" s="48"/>
    </row>
    <row r="75" spans="2:3" ht="12.75">
      <c r="B75" s="59"/>
      <c r="C75" s="49"/>
    </row>
    <row r="76" spans="2:3" ht="12.75">
      <c r="B76" s="61"/>
      <c r="C76" s="62"/>
    </row>
    <row r="77" spans="2:3" ht="12.75">
      <c r="B77" s="61"/>
      <c r="C77" s="62"/>
    </row>
    <row r="78" spans="2:3" ht="12.75">
      <c r="B78" s="59"/>
      <c r="C78" s="49"/>
    </row>
    <row r="79" spans="2:3" ht="12.75">
      <c r="B79" s="61"/>
      <c r="C79" s="62"/>
    </row>
    <row r="80" spans="2:3" ht="12.75">
      <c r="B80" s="61"/>
      <c r="C80" s="48"/>
    </row>
    <row r="81" spans="2:3" ht="12.75">
      <c r="B81" s="61"/>
      <c r="C81" s="49"/>
    </row>
    <row r="82" spans="2:3" ht="12.75">
      <c r="B82" s="61"/>
      <c r="C82" s="62"/>
    </row>
    <row r="83" spans="2:3" ht="12.75">
      <c r="B83" s="61"/>
      <c r="C83" s="62"/>
    </row>
    <row r="84" spans="2:3" ht="12.75">
      <c r="B84" s="61"/>
      <c r="C84" s="49"/>
    </row>
    <row r="85" spans="2:3" ht="12.75">
      <c r="B85" s="61"/>
      <c r="C85" s="62"/>
    </row>
    <row r="86" spans="2:3" ht="12.75">
      <c r="B86" s="61"/>
      <c r="C86" s="62"/>
    </row>
    <row r="87" spans="2:3" ht="12.75">
      <c r="B87" s="61"/>
      <c r="C87" s="49"/>
    </row>
    <row r="88" spans="2:3" ht="12.75">
      <c r="B88" s="61"/>
      <c r="C88" s="62"/>
    </row>
    <row r="89" spans="2:3" ht="12.75">
      <c r="B89" s="61"/>
      <c r="C89" s="62"/>
    </row>
    <row r="90" spans="2:3" ht="12.75">
      <c r="B90" s="61"/>
      <c r="C90" s="62"/>
    </row>
    <row r="91" spans="2:3" ht="12.75">
      <c r="B91" s="61"/>
      <c r="C91" s="47"/>
    </row>
    <row r="92" spans="2:3" ht="12.75">
      <c r="B92" s="61"/>
      <c r="C92" s="48"/>
    </row>
    <row r="93" spans="2:3" ht="12.75">
      <c r="B93" s="59"/>
      <c r="C93" s="49"/>
    </row>
    <row r="94" spans="2:3" ht="12.75">
      <c r="B94" s="61"/>
      <c r="C94" s="62"/>
    </row>
    <row r="95" spans="2:3" ht="12.75">
      <c r="B95" s="61"/>
      <c r="C95" s="47"/>
    </row>
    <row r="96" spans="2:3" ht="12.75">
      <c r="B96" s="61"/>
      <c r="C96" s="47"/>
    </row>
    <row r="97" spans="2:3" ht="12.75">
      <c r="B97" s="63"/>
      <c r="C97" s="49"/>
    </row>
    <row r="98" spans="2:3" ht="12.75">
      <c r="B98" s="64"/>
      <c r="C98" s="65"/>
    </row>
    <row r="99" spans="2:3" ht="12.75">
      <c r="B99" s="59"/>
      <c r="C99" s="60"/>
    </row>
    <row r="100" spans="2:3" ht="12.75">
      <c r="B100" s="61"/>
      <c r="C100" s="62"/>
    </row>
    <row r="101" spans="2:3" ht="12.75">
      <c r="B101" s="61"/>
      <c r="C101" s="48"/>
    </row>
    <row r="102" spans="2:3" ht="12.75">
      <c r="B102" s="61"/>
      <c r="C102" s="49"/>
    </row>
    <row r="103" spans="2:3" ht="12.75">
      <c r="B103" s="61"/>
      <c r="C103" s="62"/>
    </row>
    <row r="104" spans="2:3" ht="12.75">
      <c r="B104" s="61"/>
      <c r="C104" s="60"/>
    </row>
    <row r="105" spans="2:3" ht="12.75">
      <c r="B105" s="61"/>
      <c r="C105" s="62"/>
    </row>
    <row r="106" spans="2:3" ht="12.75">
      <c r="B106" s="61"/>
      <c r="C106" s="49"/>
    </row>
    <row r="107" spans="2:3" ht="12.75">
      <c r="B107" s="64"/>
      <c r="C107" s="65"/>
    </row>
    <row r="108" spans="2:3" ht="12.75">
      <c r="B108" s="64"/>
      <c r="C108" s="48"/>
    </row>
    <row r="109" spans="2:3" ht="12.75">
      <c r="B109" s="64"/>
      <c r="C109" s="66"/>
    </row>
    <row r="110" spans="2:3" ht="12.75">
      <c r="B110" s="59"/>
      <c r="C110" s="49"/>
    </row>
    <row r="111" spans="2:3" ht="12.75">
      <c r="B111" s="61"/>
      <c r="C111" s="62"/>
    </row>
    <row r="112" spans="2:3" ht="12.75">
      <c r="B112" s="61"/>
      <c r="C112" s="47"/>
    </row>
    <row r="113" spans="2:3" ht="12.75">
      <c r="B113" s="61"/>
      <c r="C113" s="48"/>
    </row>
    <row r="114" spans="2:3" ht="12.75">
      <c r="B114" s="59"/>
      <c r="C114" s="49"/>
    </row>
    <row r="115" spans="2:3" ht="12.75">
      <c r="B115" s="64"/>
      <c r="C115" s="62"/>
    </row>
    <row r="116" spans="2:3" ht="12.75">
      <c r="B116" s="64"/>
      <c r="C116" s="48"/>
    </row>
    <row r="117" spans="2:3" ht="12.75">
      <c r="B117" s="59"/>
      <c r="C117" s="49"/>
    </row>
    <row r="118" spans="2:3" ht="12.75">
      <c r="B118" s="61"/>
      <c r="C118" s="62"/>
    </row>
    <row r="119" spans="2:3" ht="12.75">
      <c r="B119" s="59"/>
      <c r="C119" s="49"/>
    </row>
    <row r="120" spans="2:3" ht="12.75">
      <c r="B120" s="61"/>
      <c r="C120" s="62"/>
    </row>
    <row r="121" spans="2:3" ht="12.75">
      <c r="B121" s="61"/>
      <c r="C121" s="62"/>
    </row>
    <row r="122" spans="2:3" ht="12.75">
      <c r="B122" s="58"/>
      <c r="C122" s="48"/>
    </row>
    <row r="123" spans="2:3" ht="13.5">
      <c r="B123" s="67"/>
      <c r="C123" s="48"/>
    </row>
    <row r="124" spans="2:3" ht="13.5">
      <c r="B124" s="67"/>
      <c r="C124" s="47"/>
    </row>
    <row r="125" spans="2:3" ht="12.75">
      <c r="B125" s="59"/>
      <c r="C125" s="60"/>
    </row>
    <row r="126" spans="2:3" ht="12.75">
      <c r="B126" s="61"/>
      <c r="C126" s="62"/>
    </row>
    <row r="127" spans="2:3" ht="12.75">
      <c r="B127" s="61"/>
      <c r="C127" s="48"/>
    </row>
    <row r="128" spans="2:3" ht="12.75">
      <c r="B128" s="61"/>
      <c r="C128" s="47"/>
    </row>
    <row r="129" spans="2:3" ht="12.75">
      <c r="B129" s="59"/>
      <c r="C129" s="49"/>
    </row>
    <row r="130" spans="2:3" ht="12.75">
      <c r="B130" s="61"/>
      <c r="C130" s="62"/>
    </row>
    <row r="131" spans="2:3" ht="12.75">
      <c r="B131" s="61"/>
      <c r="C131" s="62"/>
    </row>
    <row r="132" spans="2:3" ht="12.75">
      <c r="B132" s="68"/>
      <c r="C132" s="69"/>
    </row>
    <row r="133" spans="2:3" ht="12.75">
      <c r="B133" s="61"/>
      <c r="C133" s="62"/>
    </row>
    <row r="134" spans="2:3" ht="12.75">
      <c r="B134" s="61"/>
      <c r="C134" s="62"/>
    </row>
    <row r="135" spans="2:3" ht="12.75">
      <c r="B135" s="61"/>
      <c r="C135" s="62"/>
    </row>
    <row r="136" spans="2:3" ht="12.75">
      <c r="B136" s="59"/>
      <c r="C136" s="49"/>
    </row>
    <row r="137" spans="2:3" ht="12.75">
      <c r="B137" s="61"/>
      <c r="C137" s="62"/>
    </row>
    <row r="138" spans="2:3" ht="12.75">
      <c r="B138" s="59"/>
      <c r="C138" s="49"/>
    </row>
    <row r="139" spans="2:3" ht="12.75">
      <c r="B139" s="61"/>
      <c r="C139" s="62"/>
    </row>
    <row r="140" spans="2:3" ht="12.75">
      <c r="B140" s="61"/>
      <c r="C140" s="62"/>
    </row>
    <row r="141" spans="2:3" ht="12.75">
      <c r="B141" s="61"/>
      <c r="C141" s="62"/>
    </row>
    <row r="142" spans="2:3" ht="12.75">
      <c r="B142" s="61"/>
      <c r="C142" s="62"/>
    </row>
    <row r="143" spans="1:3" ht="12.75">
      <c r="A143" s="48"/>
      <c r="B143" s="70"/>
      <c r="C143" s="71"/>
    </row>
    <row r="144" spans="2:3" ht="12.75">
      <c r="B144" s="61"/>
      <c r="C144" s="47"/>
    </row>
    <row r="145" spans="2:3" ht="12.75">
      <c r="B145" s="72"/>
      <c r="C145" s="27"/>
    </row>
    <row r="146" spans="2:3" ht="12.75">
      <c r="B146" s="61"/>
      <c r="C146" s="62"/>
    </row>
    <row r="147" spans="2:3" ht="12.75">
      <c r="B147" s="68"/>
      <c r="C147" s="69"/>
    </row>
    <row r="148" spans="2:3" ht="12.75">
      <c r="B148" s="68"/>
      <c r="C148" s="69"/>
    </row>
    <row r="149" spans="2:3" ht="12.75">
      <c r="B149" s="61"/>
      <c r="C149" s="62"/>
    </row>
    <row r="150" spans="2:3" ht="12.75">
      <c r="B150" s="59"/>
      <c r="C150" s="49"/>
    </row>
    <row r="151" spans="2:3" ht="12.75">
      <c r="B151" s="61"/>
      <c r="C151" s="62"/>
    </row>
    <row r="152" spans="2:3" ht="12.75">
      <c r="B152" s="61"/>
      <c r="C152" s="62"/>
    </row>
    <row r="153" spans="2:3" ht="12.75">
      <c r="B153" s="59"/>
      <c r="C153" s="49"/>
    </row>
    <row r="154" spans="2:3" ht="12.75">
      <c r="B154" s="61"/>
      <c r="C154" s="62"/>
    </row>
    <row r="155" spans="2:3" ht="12.75">
      <c r="B155" s="68"/>
      <c r="C155" s="69"/>
    </row>
    <row r="156" spans="2:3" ht="12.75">
      <c r="B156" s="59"/>
      <c r="C156" s="27"/>
    </row>
    <row r="157" spans="2:3" ht="12.75">
      <c r="B157" s="64"/>
      <c r="C157" s="69"/>
    </row>
    <row r="158" spans="2:3" ht="12.75">
      <c r="B158" s="59"/>
      <c r="C158" s="49"/>
    </row>
    <row r="159" spans="2:3" ht="12.75">
      <c r="B159" s="61"/>
      <c r="C159" s="62"/>
    </row>
    <row r="160" spans="2:3" ht="12.75">
      <c r="B160" s="61"/>
      <c r="C160" s="47"/>
    </row>
    <row r="161" spans="2:3" ht="12.75">
      <c r="B161" s="64"/>
      <c r="C161" s="49"/>
    </row>
    <row r="162" spans="2:3" ht="12.75">
      <c r="B162" s="64"/>
      <c r="C162" s="69"/>
    </row>
    <row r="163" spans="2:3" ht="12.75">
      <c r="B163" s="64"/>
      <c r="C163" s="73"/>
    </row>
    <row r="164" spans="2:3" ht="12.75">
      <c r="B164" s="59"/>
      <c r="C164" s="60"/>
    </row>
    <row r="165" spans="2:3" ht="12.75">
      <c r="B165" s="61"/>
      <c r="C165" s="62"/>
    </row>
    <row r="166" spans="2:3" ht="12.75">
      <c r="B166" s="72"/>
      <c r="C166" s="74"/>
    </row>
    <row r="167" spans="2:3" ht="12.75">
      <c r="B167" s="68"/>
      <c r="C167" s="69"/>
    </row>
    <row r="168" spans="2:3" ht="12.75">
      <c r="B168" s="68"/>
      <c r="C168" s="73"/>
    </row>
    <row r="169" spans="2:3" ht="12.75">
      <c r="B169" s="68"/>
      <c r="C169" s="73"/>
    </row>
    <row r="170" spans="2:3" ht="12.75">
      <c r="B170" s="72"/>
      <c r="C170" s="27"/>
    </row>
    <row r="171" spans="2:3" ht="12.75">
      <c r="B171" s="68"/>
      <c r="C171" s="69"/>
    </row>
    <row r="172" spans="2:3" ht="12.75">
      <c r="B172" s="68"/>
      <c r="C172" s="75"/>
    </row>
    <row r="173" spans="2:3" ht="12.75">
      <c r="B173" s="68"/>
      <c r="C173" s="47"/>
    </row>
    <row r="174" spans="2:3" ht="12.75">
      <c r="B174" s="59"/>
      <c r="C174" s="60"/>
    </row>
    <row r="175" spans="2:3" ht="12.75">
      <c r="B175" s="61"/>
      <c r="C175" s="62"/>
    </row>
    <row r="176" spans="2:3" ht="12.75">
      <c r="B176" s="61"/>
      <c r="C176" s="73"/>
    </row>
    <row r="177" spans="2:3" ht="12.75">
      <c r="B177" s="72"/>
      <c r="C177" s="27"/>
    </row>
    <row r="178" spans="2:3" ht="12.75">
      <c r="B178" s="68"/>
      <c r="C178" s="69"/>
    </row>
    <row r="179" spans="2:3" ht="12.75">
      <c r="B179" s="61"/>
      <c r="C179" s="62"/>
    </row>
    <row r="180" spans="1:3" ht="12.75">
      <c r="A180" s="20"/>
      <c r="B180" s="4"/>
      <c r="C180" s="48"/>
    </row>
    <row r="181" spans="2:3" ht="12.75">
      <c r="B181" s="58"/>
      <c r="C181" s="48"/>
    </row>
    <row r="182" spans="2:3" ht="12.75">
      <c r="B182" s="58"/>
      <c r="C182" s="47"/>
    </row>
    <row r="183" spans="2:3" ht="12.75">
      <c r="B183" s="61"/>
      <c r="C183" s="48"/>
    </row>
    <row r="184" spans="2:3" ht="12.75">
      <c r="B184" s="63"/>
      <c r="C184" s="49"/>
    </row>
    <row r="185" spans="2:3" ht="12.75">
      <c r="B185" s="61"/>
      <c r="C185" s="47"/>
    </row>
    <row r="186" spans="2:3" ht="12.75">
      <c r="B186" s="61"/>
      <c r="C186" s="47"/>
    </row>
    <row r="187" spans="2:3" ht="12.75">
      <c r="B187" s="59"/>
      <c r="C187" s="60"/>
    </row>
    <row r="188" spans="2:3" ht="12.75">
      <c r="B188" s="61"/>
      <c r="C188" s="48"/>
    </row>
    <row r="189" spans="2:3" ht="12.75">
      <c r="B189" s="61"/>
      <c r="C189" s="60"/>
    </row>
    <row r="190" spans="2:3" ht="12.75">
      <c r="B190" s="64"/>
      <c r="C190" s="48"/>
    </row>
    <row r="191" spans="2:3" ht="12.75">
      <c r="B191" s="64"/>
      <c r="C191" s="66"/>
    </row>
    <row r="192" spans="2:3" ht="12.75">
      <c r="B192" s="59"/>
      <c r="C192" s="49"/>
    </row>
    <row r="193" spans="2:3" ht="12.75">
      <c r="B193" s="58"/>
      <c r="C193" s="48"/>
    </row>
    <row r="194" spans="2:3" ht="12.75">
      <c r="B194" s="61"/>
      <c r="C194" s="48"/>
    </row>
    <row r="195" spans="2:3" ht="12.75">
      <c r="B195" s="61"/>
      <c r="C195" s="47"/>
    </row>
    <row r="196" spans="2:3" ht="12.75">
      <c r="B196" s="59"/>
      <c r="C196" s="49"/>
    </row>
    <row r="197" spans="2:3" ht="12.75">
      <c r="B197" s="61"/>
      <c r="C197" s="47"/>
    </row>
    <row r="198" spans="2:3" ht="12.75">
      <c r="B198" s="72"/>
      <c r="C198" s="27"/>
    </row>
    <row r="199" spans="2:3" ht="12.75">
      <c r="B199" s="64"/>
      <c r="C199" s="73"/>
    </row>
    <row r="200" spans="2:3" ht="12.75">
      <c r="B200" s="59"/>
      <c r="C200" s="60"/>
    </row>
    <row r="201" spans="2:3" ht="12.75">
      <c r="B201" s="72"/>
      <c r="C201" s="28"/>
    </row>
    <row r="202" spans="2:3" ht="12.75">
      <c r="B202" s="68"/>
      <c r="C202" s="75"/>
    </row>
    <row r="203" spans="2:3" ht="12.75">
      <c r="B203" s="68"/>
      <c r="C203" s="47"/>
    </row>
    <row r="204" spans="2:3" ht="12.75">
      <c r="B204" s="59"/>
      <c r="C204" s="60"/>
    </row>
    <row r="205" spans="2:3" ht="12.75">
      <c r="B205" s="59"/>
      <c r="C205" s="60"/>
    </row>
    <row r="206" spans="2:3" ht="12.75">
      <c r="B206" s="61"/>
      <c r="C206" s="62"/>
    </row>
    <row r="207" spans="1:3" ht="12.75">
      <c r="A207" s="240"/>
      <c r="B207" s="240"/>
      <c r="C207" s="240"/>
    </row>
    <row r="208" spans="1:3" ht="12.75">
      <c r="A208" s="76"/>
      <c r="B208" s="77"/>
      <c r="C208" s="78"/>
    </row>
    <row r="210" spans="2:3" ht="12.75">
      <c r="B210" s="37"/>
      <c r="C210" s="18"/>
    </row>
    <row r="211" spans="2:3" ht="12.75">
      <c r="B211" s="37"/>
      <c r="C211" s="18"/>
    </row>
    <row r="212" spans="2:3" ht="12.75">
      <c r="B212" s="37"/>
      <c r="C212" s="18"/>
    </row>
    <row r="213" spans="2:3" ht="12.75">
      <c r="B213" s="37"/>
      <c r="C213" s="18"/>
    </row>
    <row r="214" spans="2:3" ht="12.75">
      <c r="B214" s="37"/>
      <c r="C214" s="18"/>
    </row>
    <row r="216" spans="2:3" ht="12.75">
      <c r="B216" s="37"/>
      <c r="C216" s="18"/>
    </row>
    <row r="217" spans="2:3" ht="12.75">
      <c r="B217" s="37"/>
      <c r="C217" s="29"/>
    </row>
    <row r="218" spans="2:3" ht="12.75">
      <c r="B218" s="37"/>
      <c r="C218" s="18"/>
    </row>
    <row r="219" spans="2:3" ht="12.75">
      <c r="B219" s="37"/>
      <c r="C219" s="48"/>
    </row>
    <row r="220" spans="2:3" ht="12.75">
      <c r="B220" s="59"/>
      <c r="C220" s="49"/>
    </row>
  </sheetData>
  <mergeCells count="4">
    <mergeCell ref="A207:C207"/>
    <mergeCell ref="A1:F1"/>
    <mergeCell ref="A2:F2"/>
    <mergeCell ref="A3:B3"/>
  </mergeCells>
  <printOptions horizontalCentered="1"/>
  <pageMargins left="0.1968503937007874" right="0.1968503937007874" top="0.6299212598425197" bottom="0.6299212598425197" header="0.31496062992125984" footer="0.29"/>
  <pageSetup firstPageNumber="557" useFirstPageNumber="1" horizontalDpi="300" verticalDpi="300" orientation="portrait" paperSize="9" scale="90" r:id="rId1"/>
  <headerFooter alignWithMargins="0">
    <oddFooter>&amp;C&amp;"Times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pane ySplit="2" topLeftCell="BM45" activePane="bottomLeft" state="frozen"/>
      <selection pane="topLeft" activeCell="D24" sqref="D24"/>
      <selection pane="bottomLeft" activeCell="D24" sqref="D24"/>
    </sheetView>
  </sheetViews>
  <sheetFormatPr defaultColWidth="9.140625" defaultRowHeight="14.25" customHeight="1"/>
  <cols>
    <col min="1" max="1" width="5.57421875" style="186" customWidth="1"/>
    <col min="2" max="2" width="5.28125" style="25" customWidth="1"/>
    <col min="3" max="3" width="50.57421875" style="4" customWidth="1"/>
    <col min="4" max="4" width="11.7109375" style="22" customWidth="1"/>
    <col min="5" max="5" width="15.421875" style="22" customWidth="1"/>
    <col min="6" max="6" width="7.8515625" style="26" customWidth="1"/>
    <col min="7" max="7" width="11.421875" style="7" customWidth="1"/>
    <col min="8" max="8" width="11.421875" style="24" customWidth="1"/>
    <col min="9" max="16384" width="11.421875" style="7" customWidth="1"/>
  </cols>
  <sheetData>
    <row r="1" spans="1:6" ht="30.75" customHeight="1">
      <c r="A1" s="241" t="s">
        <v>80</v>
      </c>
      <c r="B1" s="241"/>
      <c r="C1" s="241"/>
      <c r="D1" s="241"/>
      <c r="E1" s="241"/>
      <c r="F1" s="241"/>
    </row>
    <row r="2" spans="1:8" s="51" customFormat="1" ht="27.75" customHeight="1">
      <c r="A2" s="242"/>
      <c r="B2" s="242"/>
      <c r="C2" s="233" t="s">
        <v>210</v>
      </c>
      <c r="D2" s="229" t="s">
        <v>208</v>
      </c>
      <c r="E2" s="230" t="s">
        <v>211</v>
      </c>
      <c r="F2" s="234" t="s">
        <v>209</v>
      </c>
      <c r="H2" s="105"/>
    </row>
    <row r="3" spans="1:8" s="51" customFormat="1" ht="6" customHeight="1">
      <c r="A3" s="235"/>
      <c r="B3" s="177"/>
      <c r="C3" s="178"/>
      <c r="D3" s="179"/>
      <c r="E3" s="179"/>
      <c r="F3" s="180"/>
      <c r="H3" s="105"/>
    </row>
    <row r="4" spans="1:6" ht="17.25" customHeight="1">
      <c r="A4" s="113">
        <v>3</v>
      </c>
      <c r="B4" s="135"/>
      <c r="C4" s="181" t="s">
        <v>37</v>
      </c>
      <c r="D4" s="24">
        <f>D5+D15+D46+D59+D62</f>
        <v>85103062</v>
      </c>
      <c r="E4" s="24">
        <f>E5+E15+E46+E59+E62+E65</f>
        <v>84647752</v>
      </c>
      <c r="F4" s="129">
        <f>E4/D4*100</f>
        <v>99.46498987310234</v>
      </c>
    </row>
    <row r="5" spans="1:6" ht="12.75" customHeight="1">
      <c r="A5" s="113">
        <v>31</v>
      </c>
      <c r="B5" s="127"/>
      <c r="C5" s="128" t="s">
        <v>38</v>
      </c>
      <c r="D5" s="24">
        <f>D6+D10+D12</f>
        <v>31462087</v>
      </c>
      <c r="E5" s="24">
        <f>E6+E10+E12</f>
        <v>24460351</v>
      </c>
      <c r="F5" s="129">
        <f>E5/D5*100</f>
        <v>77.74548141068964</v>
      </c>
    </row>
    <row r="6" spans="1:8" s="23" customFormat="1" ht="13.5" customHeight="1">
      <c r="A6" s="113">
        <v>311</v>
      </c>
      <c r="B6" s="127"/>
      <c r="C6" s="128" t="s">
        <v>101</v>
      </c>
      <c r="D6" s="24">
        <f>SUM(D7:D9)</f>
        <v>23616152</v>
      </c>
      <c r="E6" s="24">
        <f>SUM(E7:E9)</f>
        <v>20281884</v>
      </c>
      <c r="F6" s="129">
        <f aca="true" t="shared" si="0" ref="F6:F14">E6/D6*100</f>
        <v>85.88140862236997</v>
      </c>
      <c r="H6" s="24"/>
    </row>
    <row r="7" spans="1:6" ht="13.5" customHeight="1">
      <c r="A7" s="113"/>
      <c r="B7" s="131">
        <v>3111</v>
      </c>
      <c r="C7" s="132" t="s">
        <v>39</v>
      </c>
      <c r="D7" s="214">
        <v>23012795</v>
      </c>
      <c r="E7" s="22">
        <f>'posebni dio'!D12</f>
        <v>19916720</v>
      </c>
      <c r="F7" s="217">
        <f t="shared" si="0"/>
        <v>86.54628870591338</v>
      </c>
    </row>
    <row r="8" spans="1:6" ht="13.5" customHeight="1">
      <c r="A8" s="113"/>
      <c r="B8" s="131">
        <v>3112</v>
      </c>
      <c r="C8" s="132" t="s">
        <v>172</v>
      </c>
      <c r="D8" s="214">
        <v>20000</v>
      </c>
      <c r="E8" s="22">
        <f>'posebni dio'!D13</f>
        <v>20319</v>
      </c>
      <c r="F8" s="217">
        <v>0</v>
      </c>
    </row>
    <row r="9" spans="1:8" s="46" customFormat="1" ht="12.75">
      <c r="A9" s="148"/>
      <c r="B9" s="133">
        <v>3113</v>
      </c>
      <c r="C9" s="134" t="s">
        <v>124</v>
      </c>
      <c r="D9" s="214">
        <f>680291-96934</f>
        <v>583357</v>
      </c>
      <c r="E9" s="22">
        <f>'posebni dio'!D14</f>
        <v>344845</v>
      </c>
      <c r="F9" s="217">
        <f t="shared" si="0"/>
        <v>59.11388737942632</v>
      </c>
      <c r="H9" s="106"/>
    </row>
    <row r="10" spans="1:8" s="23" customFormat="1" ht="13.5" customHeight="1">
      <c r="A10" s="113">
        <v>312</v>
      </c>
      <c r="B10" s="127"/>
      <c r="C10" s="128" t="s">
        <v>40</v>
      </c>
      <c r="D10" s="24">
        <f>D11</f>
        <v>3918906</v>
      </c>
      <c r="E10" s="24">
        <f>E11</f>
        <v>674471</v>
      </c>
      <c r="F10" s="129">
        <f t="shared" si="0"/>
        <v>17.21069604629455</v>
      </c>
      <c r="H10" s="24"/>
    </row>
    <row r="11" spans="1:6" ht="13.5" customHeight="1">
      <c r="A11" s="113"/>
      <c r="B11" s="131">
        <v>3121</v>
      </c>
      <c r="C11" s="132" t="s">
        <v>40</v>
      </c>
      <c r="D11" s="214">
        <v>3918906</v>
      </c>
      <c r="E11" s="22">
        <f>'posebni dio'!D16</f>
        <v>674471</v>
      </c>
      <c r="F11" s="217">
        <f t="shared" si="0"/>
        <v>17.21069604629455</v>
      </c>
    </row>
    <row r="12" spans="1:8" s="23" customFormat="1" ht="13.5" customHeight="1">
      <c r="A12" s="113">
        <v>313</v>
      </c>
      <c r="B12" s="127"/>
      <c r="C12" s="128" t="s">
        <v>41</v>
      </c>
      <c r="D12" s="24">
        <f>D13+D14</f>
        <v>3927029</v>
      </c>
      <c r="E12" s="24">
        <f>E13+E14</f>
        <v>3503996</v>
      </c>
      <c r="F12" s="129">
        <f t="shared" si="0"/>
        <v>89.22765785534051</v>
      </c>
      <c r="H12" s="24"/>
    </row>
    <row r="13" spans="1:6" ht="13.5" customHeight="1">
      <c r="A13" s="113"/>
      <c r="B13" s="131">
        <v>3132</v>
      </c>
      <c r="C13" s="132" t="s">
        <v>110</v>
      </c>
      <c r="D13" s="214">
        <v>3421186</v>
      </c>
      <c r="E13" s="22">
        <f>'posebni dio'!D18</f>
        <v>3139418</v>
      </c>
      <c r="F13" s="217">
        <f t="shared" si="0"/>
        <v>91.76402569167534</v>
      </c>
    </row>
    <row r="14" spans="1:6" ht="13.5" customHeight="1">
      <c r="A14" s="113"/>
      <c r="B14" s="131">
        <v>3133</v>
      </c>
      <c r="C14" s="132" t="s">
        <v>114</v>
      </c>
      <c r="D14" s="214">
        <v>505843</v>
      </c>
      <c r="E14" s="22">
        <f>'posebni dio'!D19</f>
        <v>364578</v>
      </c>
      <c r="F14" s="217">
        <f t="shared" si="0"/>
        <v>72.07335082229072</v>
      </c>
    </row>
    <row r="15" spans="1:6" ht="13.5" customHeight="1">
      <c r="A15" s="113">
        <v>32</v>
      </c>
      <c r="B15" s="127"/>
      <c r="C15" s="135" t="s">
        <v>0</v>
      </c>
      <c r="D15" s="24">
        <f>D16+D21+D27+D37+D39</f>
        <v>21149003</v>
      </c>
      <c r="E15" s="24">
        <f>E16+E21+E27+E37+E39</f>
        <v>23550452</v>
      </c>
      <c r="F15" s="129">
        <f>E15/D15*100</f>
        <v>111.35490405859794</v>
      </c>
    </row>
    <row r="16" spans="1:8" s="23" customFormat="1" ht="13.5" customHeight="1">
      <c r="A16" s="113">
        <v>321</v>
      </c>
      <c r="B16" s="127"/>
      <c r="C16" s="135" t="s">
        <v>4</v>
      </c>
      <c r="D16" s="24">
        <f>D17+D18+D19+D20</f>
        <v>925426</v>
      </c>
      <c r="E16" s="24">
        <f>E17+E18+E19+E20</f>
        <v>716480</v>
      </c>
      <c r="F16" s="129">
        <f>E16/D16*100</f>
        <v>77.42164149267472</v>
      </c>
      <c r="H16" s="24"/>
    </row>
    <row r="17" spans="1:6" ht="13.5" customHeight="1">
      <c r="A17" s="113"/>
      <c r="B17" s="131">
        <v>3211</v>
      </c>
      <c r="C17" s="136" t="s">
        <v>42</v>
      </c>
      <c r="D17" s="214">
        <v>115079</v>
      </c>
      <c r="E17" s="22">
        <f>'posebni dio'!D22</f>
        <v>64199</v>
      </c>
      <c r="F17" s="217">
        <f aca="true" t="shared" si="1" ref="F17:F84">E17/D17*100</f>
        <v>55.78689422049201</v>
      </c>
    </row>
    <row r="18" spans="1:6" ht="13.5" customHeight="1">
      <c r="A18" s="113"/>
      <c r="B18" s="131">
        <v>3212</v>
      </c>
      <c r="C18" s="136" t="s">
        <v>43</v>
      </c>
      <c r="D18" s="214">
        <v>717707</v>
      </c>
      <c r="E18" s="22">
        <f>'posebni dio'!D23</f>
        <v>581027</v>
      </c>
      <c r="F18" s="217">
        <f t="shared" si="1"/>
        <v>80.9560168703942</v>
      </c>
    </row>
    <row r="19" spans="1:6" ht="13.5" customHeight="1">
      <c r="A19" s="113"/>
      <c r="B19" s="137" t="s">
        <v>2</v>
      </c>
      <c r="C19" s="136" t="s">
        <v>3</v>
      </c>
      <c r="D19" s="214">
        <f>45000-400+40000-1960</f>
        <v>82640</v>
      </c>
      <c r="E19" s="22">
        <f>'posebni dio'!D24</f>
        <v>40274</v>
      </c>
      <c r="F19" s="217">
        <f t="shared" si="1"/>
        <v>48.73426911907067</v>
      </c>
    </row>
    <row r="20" spans="1:6" ht="13.5" customHeight="1">
      <c r="A20" s="113"/>
      <c r="B20" s="137">
        <v>3214</v>
      </c>
      <c r="C20" s="136" t="s">
        <v>140</v>
      </c>
      <c r="D20" s="214">
        <v>10000</v>
      </c>
      <c r="E20" s="22">
        <f>'posebni dio'!D25</f>
        <v>30980</v>
      </c>
      <c r="F20" s="217">
        <f t="shared" si="1"/>
        <v>309.8</v>
      </c>
    </row>
    <row r="21" spans="1:8" s="23" customFormat="1" ht="13.5" customHeight="1">
      <c r="A21" s="113">
        <v>322</v>
      </c>
      <c r="B21" s="138"/>
      <c r="C21" s="139" t="s">
        <v>44</v>
      </c>
      <c r="D21" s="24">
        <f>SUM(D22:D26)</f>
        <v>2130689</v>
      </c>
      <c r="E21" s="24">
        <f>SUM(E22:E26)</f>
        <v>2196812</v>
      </c>
      <c r="F21" s="129">
        <f t="shared" si="1"/>
        <v>103.1033623396</v>
      </c>
      <c r="H21" s="24"/>
    </row>
    <row r="22" spans="1:6" ht="13.5" customHeight="1">
      <c r="A22" s="113"/>
      <c r="B22" s="137">
        <v>3221</v>
      </c>
      <c r="C22" s="132" t="s">
        <v>45</v>
      </c>
      <c r="D22" s="214">
        <v>279442</v>
      </c>
      <c r="E22" s="22">
        <f>'posebni dio'!D27</f>
        <v>373031</v>
      </c>
      <c r="F22" s="217">
        <f t="shared" si="1"/>
        <v>133.49138640576575</v>
      </c>
    </row>
    <row r="23" spans="1:6" ht="13.5" customHeight="1">
      <c r="A23" s="113"/>
      <c r="B23" s="137">
        <v>3223</v>
      </c>
      <c r="C23" s="132" t="s">
        <v>46</v>
      </c>
      <c r="D23" s="214">
        <v>1562264</v>
      </c>
      <c r="E23" s="22">
        <f>'posebni dio'!D28+'posebni dio'!D90</f>
        <v>1597713</v>
      </c>
      <c r="F23" s="217">
        <f t="shared" si="1"/>
        <v>102.26907872165012</v>
      </c>
    </row>
    <row r="24" spans="1:6" ht="13.5" customHeight="1">
      <c r="A24" s="113"/>
      <c r="B24" s="137">
        <v>3224</v>
      </c>
      <c r="C24" s="140" t="s">
        <v>143</v>
      </c>
      <c r="D24" s="214">
        <v>110504</v>
      </c>
      <c r="E24" s="22">
        <f>'posebni dio'!D91</f>
        <v>114317</v>
      </c>
      <c r="F24" s="217">
        <f t="shared" si="1"/>
        <v>103.45055382610585</v>
      </c>
    </row>
    <row r="25" spans="1:6" ht="13.5" customHeight="1">
      <c r="A25" s="113"/>
      <c r="B25" s="137" t="s">
        <v>5</v>
      </c>
      <c r="C25" s="141" t="s">
        <v>6</v>
      </c>
      <c r="D25" s="214">
        <v>172420</v>
      </c>
      <c r="E25" s="22">
        <f>'posebni dio'!D30+'posebni dio'!D92</f>
        <v>111751</v>
      </c>
      <c r="F25" s="217">
        <f t="shared" si="1"/>
        <v>64.81324672311797</v>
      </c>
    </row>
    <row r="26" spans="1:6" ht="13.5" customHeight="1" hidden="1">
      <c r="A26" s="113"/>
      <c r="B26" s="137">
        <v>3227</v>
      </c>
      <c r="C26" s="132" t="s">
        <v>125</v>
      </c>
      <c r="D26" s="214">
        <v>6059</v>
      </c>
      <c r="E26" s="22">
        <f>'posebni dio'!D31</f>
        <v>0</v>
      </c>
      <c r="F26" s="217">
        <f t="shared" si="1"/>
        <v>0</v>
      </c>
    </row>
    <row r="27" spans="1:8" s="23" customFormat="1" ht="13.5" customHeight="1">
      <c r="A27" s="113">
        <v>323</v>
      </c>
      <c r="B27" s="142"/>
      <c r="C27" s="139" t="s">
        <v>7</v>
      </c>
      <c r="D27" s="24">
        <f>SUM(D28:D36)</f>
        <v>17365542</v>
      </c>
      <c r="E27" s="24">
        <f>SUM(E28:E36)</f>
        <v>20050264</v>
      </c>
      <c r="F27" s="129">
        <f t="shared" si="1"/>
        <v>115.46005301763688</v>
      </c>
      <c r="H27" s="24"/>
    </row>
    <row r="28" spans="1:6" ht="13.5" customHeight="1">
      <c r="A28" s="113"/>
      <c r="B28" s="131">
        <v>3231</v>
      </c>
      <c r="C28" s="132" t="s">
        <v>47</v>
      </c>
      <c r="D28" s="214">
        <f>'posebni dio'!C33+'posebni dio'!C94</f>
        <v>815042</v>
      </c>
      <c r="E28" s="22">
        <f>'posebni dio'!D33+'posebni dio'!D94</f>
        <v>792176</v>
      </c>
      <c r="F28" s="217">
        <f t="shared" si="1"/>
        <v>97.19450040611403</v>
      </c>
    </row>
    <row r="29" spans="1:6" ht="13.5" customHeight="1">
      <c r="A29" s="113"/>
      <c r="B29" s="131">
        <v>3232</v>
      </c>
      <c r="C29" s="141" t="s">
        <v>8</v>
      </c>
      <c r="D29" s="214">
        <f>'posebni dio'!C34+'posebni dio'!C95+'posebni dio'!C106</f>
        <v>4833385</v>
      </c>
      <c r="E29" s="22">
        <f>'posebni dio'!D34+'posebni dio'!D95+'posebni dio'!D106</f>
        <v>6032841</v>
      </c>
      <c r="F29" s="217">
        <f t="shared" si="1"/>
        <v>124.81606575929705</v>
      </c>
    </row>
    <row r="30" spans="1:6" ht="13.5" customHeight="1">
      <c r="A30" s="113"/>
      <c r="B30" s="133">
        <v>3233</v>
      </c>
      <c r="C30" s="143" t="s">
        <v>126</v>
      </c>
      <c r="D30" s="214">
        <v>195379</v>
      </c>
      <c r="E30" s="22">
        <f>'posebni dio'!D35</f>
        <v>174174</v>
      </c>
      <c r="F30" s="217">
        <f t="shared" si="1"/>
        <v>89.1467353195584</v>
      </c>
    </row>
    <row r="31" spans="1:6" ht="13.5" customHeight="1">
      <c r="A31" s="113"/>
      <c r="B31" s="131">
        <v>3234</v>
      </c>
      <c r="C31" s="136" t="s">
        <v>48</v>
      </c>
      <c r="D31" s="214">
        <f>'posebni dio'!C36+'posebni dio'!C96</f>
        <v>3852736</v>
      </c>
      <c r="E31" s="22">
        <f>'posebni dio'!D36+'posebni dio'!D96</f>
        <v>5620386</v>
      </c>
      <c r="F31" s="217">
        <f t="shared" si="1"/>
        <v>145.88038214920513</v>
      </c>
    </row>
    <row r="32" spans="1:6" ht="13.5" customHeight="1">
      <c r="A32" s="113"/>
      <c r="B32" s="131">
        <v>3235</v>
      </c>
      <c r="C32" s="136" t="s">
        <v>49</v>
      </c>
      <c r="D32" s="214">
        <f>'posebni dio'!C37+'posebni dio'!C107</f>
        <v>2925547</v>
      </c>
      <c r="E32" s="22">
        <f>'posebni dio'!D37+'posebni dio'!D107</f>
        <v>2908585</v>
      </c>
      <c r="F32" s="217">
        <f t="shared" si="1"/>
        <v>99.42021098960298</v>
      </c>
    </row>
    <row r="33" spans="1:6" ht="13.5" customHeight="1">
      <c r="A33" s="113"/>
      <c r="B33" s="131">
        <v>3236</v>
      </c>
      <c r="C33" s="136" t="s">
        <v>50</v>
      </c>
      <c r="D33" s="214">
        <f>'posebni dio'!C38</f>
        <v>128600</v>
      </c>
      <c r="E33" s="22">
        <f>'posebni dio'!D38</f>
        <v>113500</v>
      </c>
      <c r="F33" s="217">
        <f t="shared" si="1"/>
        <v>88.25816485225505</v>
      </c>
    </row>
    <row r="34" spans="1:6" ht="13.5" customHeight="1">
      <c r="A34" s="113"/>
      <c r="B34" s="131">
        <v>3237</v>
      </c>
      <c r="C34" s="141" t="s">
        <v>9</v>
      </c>
      <c r="D34" s="214">
        <f>'posebni dio'!C39+'posebni dio'!C85+'posebni dio'!C97+'posebni dio'!C108+'posebni dio'!C123+'posebni dio'!C139</f>
        <v>2823673</v>
      </c>
      <c r="E34" s="22">
        <f>'posebni dio'!D39+'posebni dio'!D85+'posebni dio'!D97+'posebni dio'!D108+'posebni dio'!D123+'posebni dio'!D139</f>
        <v>2732387</v>
      </c>
      <c r="F34" s="217">
        <f t="shared" si="1"/>
        <v>96.76711857215761</v>
      </c>
    </row>
    <row r="35" spans="1:6" ht="13.5" customHeight="1">
      <c r="A35" s="113"/>
      <c r="B35" s="131">
        <v>3238</v>
      </c>
      <c r="C35" s="141" t="s">
        <v>10</v>
      </c>
      <c r="D35" s="214">
        <f>'posebni dio'!C40+'posebni dio'!C131</f>
        <v>547648</v>
      </c>
      <c r="E35" s="22">
        <f>'posebni dio'!D40+'posebni dio'!D131</f>
        <v>476621</v>
      </c>
      <c r="F35" s="217">
        <f t="shared" si="1"/>
        <v>87.0305378637373</v>
      </c>
    </row>
    <row r="36" spans="1:6" ht="13.5" customHeight="1">
      <c r="A36" s="113"/>
      <c r="B36" s="131">
        <v>3239</v>
      </c>
      <c r="C36" s="141" t="s">
        <v>51</v>
      </c>
      <c r="D36" s="214">
        <f>'posebni dio'!C41+'posebni dio'!C98</f>
        <v>1243532</v>
      </c>
      <c r="E36" s="22">
        <f>'posebni dio'!D41+'posebni dio'!D98</f>
        <v>1199594</v>
      </c>
      <c r="F36" s="217">
        <f t="shared" si="1"/>
        <v>96.46667717437106</v>
      </c>
    </row>
    <row r="37" spans="1:6" ht="13.5" customHeight="1">
      <c r="A37" s="113">
        <v>324</v>
      </c>
      <c r="B37" s="131"/>
      <c r="C37" s="128" t="s">
        <v>141</v>
      </c>
      <c r="D37" s="24">
        <f>SUM(D38)</f>
        <v>18331</v>
      </c>
      <c r="E37" s="24">
        <f>SUM(E38)</f>
        <v>0</v>
      </c>
      <c r="F37" s="129">
        <v>0</v>
      </c>
    </row>
    <row r="38" spans="1:6" ht="13.5" customHeight="1" hidden="1">
      <c r="A38" s="113"/>
      <c r="B38" s="131">
        <v>3241</v>
      </c>
      <c r="C38" s="132" t="s">
        <v>141</v>
      </c>
      <c r="D38" s="214">
        <v>18331</v>
      </c>
      <c r="E38" s="22">
        <f>'posebni dio'!D43</f>
        <v>0</v>
      </c>
      <c r="F38" s="26">
        <f t="shared" si="1"/>
        <v>0</v>
      </c>
    </row>
    <row r="39" spans="1:8" s="23" customFormat="1" ht="13.5" customHeight="1">
      <c r="A39" s="113">
        <v>329</v>
      </c>
      <c r="B39" s="127"/>
      <c r="C39" s="128" t="s">
        <v>53</v>
      </c>
      <c r="D39" s="24">
        <f>SUM(D40:D45)</f>
        <v>709015</v>
      </c>
      <c r="E39" s="24">
        <f>SUM(E40:E45)</f>
        <v>586896</v>
      </c>
      <c r="F39" s="129">
        <f t="shared" si="1"/>
        <v>82.77624591863359</v>
      </c>
      <c r="H39" s="24"/>
    </row>
    <row r="40" spans="1:8" ht="13.5" customHeight="1">
      <c r="A40" s="113"/>
      <c r="B40" s="131">
        <v>3291</v>
      </c>
      <c r="C40" s="132" t="s">
        <v>184</v>
      </c>
      <c r="D40" s="214">
        <v>80000</v>
      </c>
      <c r="E40" s="22">
        <f>'posebni dio'!D45</f>
        <v>83436</v>
      </c>
      <c r="F40" s="217">
        <f t="shared" si="1"/>
        <v>104.295</v>
      </c>
      <c r="H40" s="22"/>
    </row>
    <row r="41" spans="1:6" ht="13.5" customHeight="1">
      <c r="A41" s="113"/>
      <c r="B41" s="131">
        <v>3292</v>
      </c>
      <c r="C41" s="132" t="s">
        <v>54</v>
      </c>
      <c r="D41" s="214">
        <f>'posebni dio'!C46</f>
        <v>109361</v>
      </c>
      <c r="E41" s="22">
        <f>'posebni dio'!D46</f>
        <v>102328</v>
      </c>
      <c r="F41" s="217">
        <f t="shared" si="1"/>
        <v>93.5690054041203</v>
      </c>
    </row>
    <row r="42" spans="1:6" ht="13.5" customHeight="1">
      <c r="A42" s="113"/>
      <c r="B42" s="131">
        <v>3293</v>
      </c>
      <c r="C42" s="132" t="s">
        <v>55</v>
      </c>
      <c r="D42" s="214">
        <f>'posebni dio'!C47</f>
        <v>38793</v>
      </c>
      <c r="E42" s="22">
        <f>'posebni dio'!D47</f>
        <v>36839</v>
      </c>
      <c r="F42" s="217">
        <f t="shared" si="1"/>
        <v>94.96300879024567</v>
      </c>
    </row>
    <row r="43" spans="1:6" ht="13.5" customHeight="1">
      <c r="A43" s="113"/>
      <c r="B43" s="131">
        <v>3294</v>
      </c>
      <c r="C43" s="132" t="s">
        <v>56</v>
      </c>
      <c r="D43" s="214">
        <v>10245</v>
      </c>
      <c r="E43" s="22">
        <f>'posebni dio'!D48</f>
        <v>3094</v>
      </c>
      <c r="F43" s="217">
        <f t="shared" si="1"/>
        <v>30.200097608589555</v>
      </c>
    </row>
    <row r="44" spans="1:6" ht="13.5" customHeight="1">
      <c r="A44" s="113"/>
      <c r="B44" s="133">
        <v>3295</v>
      </c>
      <c r="C44" s="134" t="s">
        <v>127</v>
      </c>
      <c r="D44" s="214">
        <f>'posebni dio'!C49+'posebni dio'!C110</f>
        <v>466570</v>
      </c>
      <c r="E44" s="22">
        <f>'posebni dio'!D49+'posebni dio'!D110</f>
        <v>359167</v>
      </c>
      <c r="F44" s="217">
        <f t="shared" si="1"/>
        <v>76.9803030627773</v>
      </c>
    </row>
    <row r="45" spans="1:6" ht="13.5" customHeight="1">
      <c r="A45" s="113"/>
      <c r="B45" s="131">
        <v>3299</v>
      </c>
      <c r="C45" s="132" t="s">
        <v>53</v>
      </c>
      <c r="D45" s="214">
        <f>'posebni dio'!C50</f>
        <v>4046</v>
      </c>
      <c r="E45" s="22">
        <f>'posebni dio'!D50</f>
        <v>2032</v>
      </c>
      <c r="F45" s="217">
        <f t="shared" si="1"/>
        <v>50.22244191794365</v>
      </c>
    </row>
    <row r="46" spans="1:6" ht="13.5" customHeight="1">
      <c r="A46" s="186">
        <v>34</v>
      </c>
      <c r="B46" s="145"/>
      <c r="C46" s="47" t="s">
        <v>11</v>
      </c>
      <c r="D46" s="24">
        <v>26891972</v>
      </c>
      <c r="E46" s="24">
        <f>E47+E54</f>
        <v>27537715</v>
      </c>
      <c r="F46" s="129">
        <f t="shared" si="1"/>
        <v>102.40124822381935</v>
      </c>
    </row>
    <row r="47" spans="1:8" s="23" customFormat="1" ht="13.5" customHeight="1">
      <c r="A47" s="186">
        <v>342</v>
      </c>
      <c r="B47" s="146"/>
      <c r="C47" s="48" t="s">
        <v>115</v>
      </c>
      <c r="D47" s="24">
        <v>23779057</v>
      </c>
      <c r="E47" s="24">
        <f>SUM(E48+E51)</f>
        <v>22297126</v>
      </c>
      <c r="F47" s="129">
        <f t="shared" si="1"/>
        <v>93.76791518688063</v>
      </c>
      <c r="H47" s="24"/>
    </row>
    <row r="48" spans="1:8" s="23" customFormat="1" ht="28.5" customHeight="1">
      <c r="A48" s="186"/>
      <c r="B48" s="202">
        <v>3422</v>
      </c>
      <c r="C48" s="199" t="s">
        <v>173</v>
      </c>
      <c r="D48" s="214">
        <f>SUM(D49+D50)</f>
        <v>3000000</v>
      </c>
      <c r="E48" s="22">
        <f>SUM(E49+E50)</f>
        <v>2869031</v>
      </c>
      <c r="F48" s="217">
        <f t="shared" si="1"/>
        <v>95.63436666666666</v>
      </c>
      <c r="H48" s="24"/>
    </row>
    <row r="49" spans="1:8" s="23" customFormat="1" ht="13.5" customHeight="1">
      <c r="A49" s="186"/>
      <c r="B49" s="201"/>
      <c r="C49" s="199" t="s">
        <v>57</v>
      </c>
      <c r="D49" s="214">
        <v>3000000</v>
      </c>
      <c r="E49" s="22">
        <f>'posebni dio'!D152</f>
        <v>2869031</v>
      </c>
      <c r="F49" s="217">
        <f t="shared" si="1"/>
        <v>95.63436666666666</v>
      </c>
      <c r="H49" s="24"/>
    </row>
    <row r="50" spans="1:8" s="23" customFormat="1" ht="13.5" customHeight="1">
      <c r="A50" s="186"/>
      <c r="B50" s="201"/>
      <c r="C50" s="199" t="s">
        <v>183</v>
      </c>
      <c r="D50" s="215"/>
      <c r="E50" s="22"/>
      <c r="F50" s="218"/>
      <c r="H50" s="24"/>
    </row>
    <row r="51" spans="2:6" ht="24" customHeight="1">
      <c r="B51" s="147" t="s">
        <v>52</v>
      </c>
      <c r="C51" s="49" t="s">
        <v>102</v>
      </c>
      <c r="D51" s="214">
        <f>SUM(D52+D53)</f>
        <v>20779057</v>
      </c>
      <c r="E51" s="22">
        <f>SUM(E52+E53)</f>
        <v>19428095</v>
      </c>
      <c r="F51" s="217">
        <f t="shared" si="1"/>
        <v>93.49844413054933</v>
      </c>
    </row>
    <row r="52" spans="1:6" ht="13.5" customHeight="1">
      <c r="A52" s="113"/>
      <c r="B52" s="137"/>
      <c r="C52" s="132" t="s">
        <v>57</v>
      </c>
      <c r="D52" s="214">
        <v>16000000</v>
      </c>
      <c r="E52" s="22">
        <f>'posebni dio'!D153</f>
        <v>15581317</v>
      </c>
      <c r="F52" s="217">
        <f t="shared" si="1"/>
        <v>97.38323125000001</v>
      </c>
    </row>
    <row r="53" spans="1:6" ht="13.5" customHeight="1">
      <c r="A53" s="113"/>
      <c r="B53" s="137"/>
      <c r="C53" s="132" t="s">
        <v>58</v>
      </c>
      <c r="D53" s="214">
        <v>4779057</v>
      </c>
      <c r="E53" s="22">
        <f>'posebni dio'!D166</f>
        <v>3846778</v>
      </c>
      <c r="F53" s="217">
        <f t="shared" si="1"/>
        <v>80.4924067656025</v>
      </c>
    </row>
    <row r="54" spans="1:8" s="23" customFormat="1" ht="13.5" customHeight="1">
      <c r="A54" s="113">
        <v>343</v>
      </c>
      <c r="B54" s="127"/>
      <c r="C54" s="128" t="s">
        <v>61</v>
      </c>
      <c r="D54" s="24">
        <v>3112915</v>
      </c>
      <c r="E54" s="24">
        <f>SUM(E55:E58)</f>
        <v>5240589</v>
      </c>
      <c r="F54" s="129">
        <f t="shared" si="1"/>
        <v>168.3498906973046</v>
      </c>
      <c r="H54" s="24"/>
    </row>
    <row r="55" spans="1:6" ht="13.5" customHeight="1">
      <c r="A55" s="113"/>
      <c r="B55" s="130">
        <v>3431</v>
      </c>
      <c r="C55" s="132" t="s">
        <v>62</v>
      </c>
      <c r="D55" s="214">
        <v>155104</v>
      </c>
      <c r="E55" s="22">
        <f>'posebni dio'!D53</f>
        <v>123653</v>
      </c>
      <c r="F55" s="217">
        <f t="shared" si="1"/>
        <v>79.72263771404992</v>
      </c>
    </row>
    <row r="56" spans="1:6" ht="13.5" customHeight="1">
      <c r="A56" s="113"/>
      <c r="B56" s="130">
        <v>3432</v>
      </c>
      <c r="C56" s="132" t="s">
        <v>103</v>
      </c>
      <c r="D56" s="214">
        <v>23405</v>
      </c>
      <c r="E56" s="22">
        <f>'posebni dio'!D54</f>
        <v>938499</v>
      </c>
      <c r="F56" s="217">
        <f t="shared" si="1"/>
        <v>4009.822687459945</v>
      </c>
    </row>
    <row r="57" spans="1:6" ht="13.5" customHeight="1">
      <c r="A57" s="113"/>
      <c r="B57" s="130">
        <v>3433</v>
      </c>
      <c r="C57" s="132" t="s">
        <v>63</v>
      </c>
      <c r="D57" s="214">
        <v>2719006</v>
      </c>
      <c r="E57" s="22">
        <f>'posebni dio'!D55</f>
        <v>3835626</v>
      </c>
      <c r="F57" s="217">
        <f t="shared" si="1"/>
        <v>141.06721353318088</v>
      </c>
    </row>
    <row r="58" spans="1:6" ht="13.5" customHeight="1">
      <c r="A58" s="113"/>
      <c r="B58" s="130">
        <v>3434</v>
      </c>
      <c r="C58" s="132" t="s">
        <v>93</v>
      </c>
      <c r="D58" s="212">
        <v>215400</v>
      </c>
      <c r="E58" s="22">
        <f>'posebni dio'!D56</f>
        <v>342811</v>
      </c>
      <c r="F58" s="217">
        <f t="shared" si="1"/>
        <v>159.15088207985144</v>
      </c>
    </row>
    <row r="59" spans="1:8" s="23" customFormat="1" ht="29.25" customHeight="1">
      <c r="A59" s="148">
        <v>37</v>
      </c>
      <c r="B59" s="150"/>
      <c r="C59" s="151" t="s">
        <v>128</v>
      </c>
      <c r="D59" s="114">
        <f>SUM(D60)</f>
        <v>5600000</v>
      </c>
      <c r="E59" s="114">
        <f>SUM(E60)</f>
        <v>5193481</v>
      </c>
      <c r="F59" s="129">
        <f t="shared" si="1"/>
        <v>92.74073214285714</v>
      </c>
      <c r="H59" s="24"/>
    </row>
    <row r="60" spans="1:8" s="23" customFormat="1" ht="13.5" customHeight="1">
      <c r="A60" s="148">
        <v>372</v>
      </c>
      <c r="B60" s="150"/>
      <c r="C60" s="152" t="s">
        <v>142</v>
      </c>
      <c r="D60" s="114">
        <f>SUM(D61)</f>
        <v>5600000</v>
      </c>
      <c r="E60" s="114">
        <f>SUM(E61)</f>
        <v>5193481</v>
      </c>
      <c r="F60" s="129">
        <f t="shared" si="1"/>
        <v>92.74073214285714</v>
      </c>
      <c r="H60" s="24"/>
    </row>
    <row r="61" spans="1:6" ht="13.5" customHeight="1">
      <c r="A61" s="148"/>
      <c r="B61" s="153">
        <v>3721</v>
      </c>
      <c r="C61" s="154" t="s">
        <v>129</v>
      </c>
      <c r="D61" s="212">
        <v>5600000</v>
      </c>
      <c r="E61" s="22">
        <f>'posebni dio'!D144</f>
        <v>5193481</v>
      </c>
      <c r="F61" s="217">
        <f t="shared" si="1"/>
        <v>92.74073214285714</v>
      </c>
    </row>
    <row r="62" spans="1:6" ht="13.5" customHeight="1" hidden="1">
      <c r="A62" s="148"/>
      <c r="B62" s="155"/>
      <c r="C62" s="156" t="s">
        <v>130</v>
      </c>
      <c r="D62" s="114">
        <f>SUM(D63)</f>
        <v>0</v>
      </c>
      <c r="E62" s="114">
        <f>SUM(E63)</f>
        <v>0</v>
      </c>
      <c r="F62" s="26" t="e">
        <f t="shared" si="1"/>
        <v>#DIV/0!</v>
      </c>
    </row>
    <row r="63" spans="1:6" ht="13.5" customHeight="1" hidden="1">
      <c r="A63" s="148">
        <v>383</v>
      </c>
      <c r="B63" s="157"/>
      <c r="C63" s="156" t="s">
        <v>131</v>
      </c>
      <c r="D63" s="114">
        <f>SUM(D64)</f>
        <v>0</v>
      </c>
      <c r="E63" s="114">
        <f>SUM(E64)</f>
        <v>0</v>
      </c>
      <c r="F63" s="26" t="e">
        <f t="shared" si="1"/>
        <v>#DIV/0!</v>
      </c>
    </row>
    <row r="64" spans="1:6" ht="13.5" customHeight="1" hidden="1">
      <c r="A64" s="148"/>
      <c r="B64" s="133">
        <v>3831</v>
      </c>
      <c r="C64" s="143" t="s">
        <v>132</v>
      </c>
      <c r="D64" s="116">
        <v>0</v>
      </c>
      <c r="E64" s="116">
        <v>0</v>
      </c>
      <c r="F64" s="26" t="e">
        <f t="shared" si="1"/>
        <v>#DIV/0!</v>
      </c>
    </row>
    <row r="65" spans="1:8" s="23" customFormat="1" ht="13.5" customHeight="1">
      <c r="A65" s="148">
        <v>38</v>
      </c>
      <c r="B65" s="205"/>
      <c r="C65" s="156" t="s">
        <v>130</v>
      </c>
      <c r="D65" s="24">
        <f>'posebni dio'!C57</f>
        <v>0</v>
      </c>
      <c r="E65" s="24">
        <f>'posebni dio'!D57</f>
        <v>3905753</v>
      </c>
      <c r="F65" s="115" t="s">
        <v>94</v>
      </c>
      <c r="H65" s="24"/>
    </row>
    <row r="66" spans="1:8" s="23" customFormat="1" ht="13.5" customHeight="1">
      <c r="A66" s="148">
        <v>386</v>
      </c>
      <c r="B66" s="205"/>
      <c r="C66" s="156" t="s">
        <v>195</v>
      </c>
      <c r="D66" s="114">
        <v>0</v>
      </c>
      <c r="E66" s="24">
        <f>'posebni dio'!D58</f>
        <v>3905753</v>
      </c>
      <c r="F66" s="115" t="s">
        <v>94</v>
      </c>
      <c r="H66" s="24"/>
    </row>
    <row r="67" spans="1:8" s="208" customFormat="1" ht="26.25" customHeight="1">
      <c r="A67" s="231"/>
      <c r="B67" s="206">
        <v>3861</v>
      </c>
      <c r="C67" s="207" t="s">
        <v>196</v>
      </c>
      <c r="D67" s="216">
        <v>0</v>
      </c>
      <c r="E67" s="22">
        <f>'posebni dio'!D59</f>
        <v>3905753</v>
      </c>
      <c r="F67" s="217">
        <v>0</v>
      </c>
      <c r="H67" s="209"/>
    </row>
    <row r="68" spans="1:8" ht="12.75" customHeight="1">
      <c r="A68" s="113"/>
      <c r="B68" s="137"/>
      <c r="C68" s="132"/>
      <c r="D68" s="24"/>
      <c r="E68" s="24"/>
      <c r="H68" s="24" t="s">
        <v>190</v>
      </c>
    </row>
    <row r="69" spans="1:6" ht="13.5" customHeight="1">
      <c r="A69" s="113">
        <v>4</v>
      </c>
      <c r="B69" s="127"/>
      <c r="C69" s="139" t="s">
        <v>59</v>
      </c>
      <c r="D69" s="24">
        <f>SUM(D70+D73+D88)</f>
        <v>1230843</v>
      </c>
      <c r="E69" s="24">
        <f>SUM(E70+E73+E88)</f>
        <v>611050</v>
      </c>
      <c r="F69" s="129">
        <f t="shared" si="1"/>
        <v>49.64483691258755</v>
      </c>
    </row>
    <row r="70" spans="1:6" ht="12.75" customHeight="1">
      <c r="A70" s="113">
        <v>41</v>
      </c>
      <c r="B70" s="7"/>
      <c r="C70" s="158" t="s">
        <v>144</v>
      </c>
      <c r="D70" s="24">
        <f>SUM(D71)</f>
        <v>112000</v>
      </c>
      <c r="E70" s="24">
        <f>SUM(E71)</f>
        <v>0</v>
      </c>
      <c r="F70" s="129">
        <f t="shared" si="1"/>
        <v>0</v>
      </c>
    </row>
    <row r="71" spans="1:6" ht="12.75" customHeight="1">
      <c r="A71" s="148">
        <v>412</v>
      </c>
      <c r="B71" s="133"/>
      <c r="C71" s="159" t="s">
        <v>145</v>
      </c>
      <c r="D71" s="24">
        <f>SUM(D72)</f>
        <v>112000</v>
      </c>
      <c r="E71" s="24">
        <f>SUM(E72)</f>
        <v>0</v>
      </c>
      <c r="F71" s="129">
        <f t="shared" si="1"/>
        <v>0</v>
      </c>
    </row>
    <row r="72" spans="1:6" ht="12.75" customHeight="1" hidden="1">
      <c r="A72" s="148"/>
      <c r="B72" s="133">
        <v>4123</v>
      </c>
      <c r="C72" s="160" t="s">
        <v>146</v>
      </c>
      <c r="D72" s="214">
        <v>112000</v>
      </c>
      <c r="E72" s="22">
        <v>0</v>
      </c>
      <c r="F72" s="26">
        <f t="shared" si="1"/>
        <v>0</v>
      </c>
    </row>
    <row r="73" spans="1:6" ht="13.5" customHeight="1">
      <c r="A73" s="113">
        <v>42</v>
      </c>
      <c r="B73" s="161"/>
      <c r="C73" s="139" t="s">
        <v>12</v>
      </c>
      <c r="D73" s="24">
        <f>SUM(D74+D77+D83)</f>
        <v>1118843</v>
      </c>
      <c r="E73" s="24">
        <f>SUM(E74+E77+E83)</f>
        <v>527410</v>
      </c>
      <c r="F73" s="129">
        <f t="shared" si="1"/>
        <v>47.13887471253786</v>
      </c>
    </row>
    <row r="74" spans="1:6" ht="13.5" customHeight="1">
      <c r="A74" s="113">
        <v>421</v>
      </c>
      <c r="B74" s="142"/>
      <c r="C74" s="128" t="s">
        <v>13</v>
      </c>
      <c r="D74" s="24">
        <v>0</v>
      </c>
      <c r="E74" s="24">
        <f>SUM(E75:E76)</f>
        <v>90651</v>
      </c>
      <c r="F74" s="115" t="s">
        <v>94</v>
      </c>
    </row>
    <row r="75" spans="1:6" ht="13.5" customHeight="1">
      <c r="A75" s="113"/>
      <c r="B75" s="131">
        <v>4213</v>
      </c>
      <c r="C75" s="132" t="s">
        <v>148</v>
      </c>
      <c r="D75" s="214">
        <v>0</v>
      </c>
      <c r="E75" s="22">
        <f>'posebni dio'!D68</f>
        <v>90651</v>
      </c>
      <c r="F75" s="217">
        <v>0</v>
      </c>
    </row>
    <row r="76" spans="1:6" ht="13.5" customHeight="1" hidden="1">
      <c r="A76" s="113"/>
      <c r="B76" s="131">
        <v>4213</v>
      </c>
      <c r="C76" s="132" t="s">
        <v>148</v>
      </c>
      <c r="D76" s="22">
        <v>0</v>
      </c>
      <c r="E76" s="22">
        <v>0</v>
      </c>
      <c r="F76" s="26" t="e">
        <f t="shared" si="1"/>
        <v>#DIV/0!</v>
      </c>
    </row>
    <row r="77" spans="1:8" s="23" customFormat="1" ht="13.5" customHeight="1">
      <c r="A77" s="113">
        <v>422</v>
      </c>
      <c r="B77" s="142"/>
      <c r="C77" s="135" t="s">
        <v>16</v>
      </c>
      <c r="D77" s="24">
        <f>SUM(D78:D82)</f>
        <v>743843</v>
      </c>
      <c r="E77" s="24">
        <f>SUM(E78:E82)</f>
        <v>436759</v>
      </c>
      <c r="F77" s="129">
        <f t="shared" si="1"/>
        <v>58.71655712294127</v>
      </c>
      <c r="H77" s="24"/>
    </row>
    <row r="78" spans="1:6" ht="13.5" customHeight="1">
      <c r="A78" s="113"/>
      <c r="B78" s="162" t="s">
        <v>14</v>
      </c>
      <c r="C78" s="141" t="s">
        <v>15</v>
      </c>
      <c r="D78" s="214">
        <v>499240</v>
      </c>
      <c r="E78" s="22">
        <f>'posebni dio'!D70</f>
        <v>403936</v>
      </c>
      <c r="F78" s="217">
        <f t="shared" si="1"/>
        <v>80.91018347888792</v>
      </c>
    </row>
    <row r="79" spans="1:6" ht="13.5" customHeight="1">
      <c r="A79" s="113"/>
      <c r="B79" s="162">
        <v>4222</v>
      </c>
      <c r="C79" s="141" t="s">
        <v>87</v>
      </c>
      <c r="D79" s="214">
        <v>48816</v>
      </c>
      <c r="E79" s="22">
        <f>'posebni dio'!D71</f>
        <v>18872</v>
      </c>
      <c r="F79" s="217">
        <f t="shared" si="1"/>
        <v>38.65945591609308</v>
      </c>
    </row>
    <row r="80" spans="1:6" ht="13.5" customHeight="1" hidden="1">
      <c r="A80" s="113"/>
      <c r="B80" s="163" t="s">
        <v>133</v>
      </c>
      <c r="C80" s="164" t="s">
        <v>134</v>
      </c>
      <c r="D80" s="214">
        <v>0</v>
      </c>
      <c r="F80" s="217" t="e">
        <f t="shared" si="1"/>
        <v>#DIV/0!</v>
      </c>
    </row>
    <row r="81" spans="1:6" ht="13.5" customHeight="1">
      <c r="A81" s="113"/>
      <c r="B81" s="163">
        <v>4223</v>
      </c>
      <c r="C81" s="164" t="s">
        <v>134</v>
      </c>
      <c r="D81" s="214">
        <v>20000</v>
      </c>
      <c r="E81" s="22">
        <f>'posebni dio'!D73</f>
        <v>8795</v>
      </c>
      <c r="F81" s="217">
        <f t="shared" si="1"/>
        <v>43.974999999999994</v>
      </c>
    </row>
    <row r="82" spans="1:6" ht="13.5" customHeight="1">
      <c r="A82" s="113"/>
      <c r="B82" s="162">
        <v>4227</v>
      </c>
      <c r="C82" s="141" t="s">
        <v>88</v>
      </c>
      <c r="D82" s="214">
        <v>175787</v>
      </c>
      <c r="E82" s="22">
        <f>'posebni dio'!D74+'posebni dio'!D101</f>
        <v>5156</v>
      </c>
      <c r="F82" s="217">
        <f t="shared" si="1"/>
        <v>2.9330951663092266</v>
      </c>
    </row>
    <row r="83" spans="1:8" s="23" customFormat="1" ht="14.25" customHeight="1">
      <c r="A83" s="148">
        <v>426</v>
      </c>
      <c r="B83" s="150"/>
      <c r="C83" s="106" t="s">
        <v>135</v>
      </c>
      <c r="D83" s="24">
        <f>SUM(D84)</f>
        <v>375000</v>
      </c>
      <c r="E83" s="24">
        <f>SUM(E84)</f>
        <v>0</v>
      </c>
      <c r="F83" s="129">
        <f t="shared" si="1"/>
        <v>0</v>
      </c>
      <c r="H83" s="24"/>
    </row>
    <row r="84" spans="1:6" ht="14.25" customHeight="1" hidden="1">
      <c r="A84" s="148"/>
      <c r="B84" s="165">
        <v>4262</v>
      </c>
      <c r="C84" s="107" t="s">
        <v>136</v>
      </c>
      <c r="D84" s="214">
        <v>375000</v>
      </c>
      <c r="E84" s="22">
        <f>'posebni dio'!D118+'posebni dio'!D134</f>
        <v>0</v>
      </c>
      <c r="F84" s="26">
        <f t="shared" si="1"/>
        <v>0</v>
      </c>
    </row>
    <row r="85" spans="1:6" ht="14.25" customHeight="1" hidden="1">
      <c r="A85" s="148"/>
      <c r="B85" s="166"/>
      <c r="C85" s="106" t="s">
        <v>137</v>
      </c>
      <c r="D85" s="24">
        <f>SUM(D86)</f>
        <v>0</v>
      </c>
      <c r="E85" s="24">
        <f>SUM(E86)</f>
        <v>0</v>
      </c>
      <c r="F85" s="167" t="s">
        <v>94</v>
      </c>
    </row>
    <row r="86" spans="1:6" ht="14.25" customHeight="1" hidden="1">
      <c r="A86" s="148">
        <v>451</v>
      </c>
      <c r="B86" s="166"/>
      <c r="C86" s="156" t="s">
        <v>138</v>
      </c>
      <c r="D86" s="24">
        <f>SUM(D87)</f>
        <v>0</v>
      </c>
      <c r="E86" s="24">
        <f>SUM(E87)</f>
        <v>0</v>
      </c>
      <c r="F86" s="167" t="s">
        <v>94</v>
      </c>
    </row>
    <row r="87" spans="1:6" ht="14.25" customHeight="1" hidden="1">
      <c r="A87" s="148"/>
      <c r="B87" s="163" t="s">
        <v>139</v>
      </c>
      <c r="C87" s="143" t="s">
        <v>138</v>
      </c>
      <c r="D87" s="22">
        <v>0</v>
      </c>
      <c r="E87" s="22">
        <v>0</v>
      </c>
      <c r="F87" s="167"/>
    </row>
    <row r="88" spans="1:8" s="23" customFormat="1" ht="14.25" customHeight="1">
      <c r="A88" s="186">
        <v>45</v>
      </c>
      <c r="B88" s="144"/>
      <c r="C88" s="18" t="s">
        <v>137</v>
      </c>
      <c r="D88" s="24">
        <f>SUM(D89)</f>
        <v>0</v>
      </c>
      <c r="E88" s="24">
        <f>SUM(E89)</f>
        <v>83640</v>
      </c>
      <c r="F88" s="115" t="s">
        <v>94</v>
      </c>
      <c r="H88" s="24"/>
    </row>
    <row r="89" spans="1:8" s="23" customFormat="1" ht="14.25" customHeight="1">
      <c r="A89" s="186">
        <v>451</v>
      </c>
      <c r="B89" s="144"/>
      <c r="C89" s="18" t="s">
        <v>138</v>
      </c>
      <c r="D89" s="24">
        <f>SUM(D90)</f>
        <v>0</v>
      </c>
      <c r="E89" s="24">
        <f>SUM(E90)</f>
        <v>83640</v>
      </c>
      <c r="F89" s="115" t="s">
        <v>94</v>
      </c>
      <c r="H89" s="24"/>
    </row>
    <row r="90" spans="2:6" ht="14.25" customHeight="1">
      <c r="B90" s="25">
        <v>4511</v>
      </c>
      <c r="C90" s="4" t="s">
        <v>138</v>
      </c>
      <c r="D90" s="214">
        <v>0</v>
      </c>
      <c r="E90" s="22">
        <f>'posebni dio'!D80</f>
        <v>83640</v>
      </c>
      <c r="F90" s="217">
        <v>0</v>
      </c>
    </row>
  </sheetData>
  <mergeCells count="2">
    <mergeCell ref="A1:F1"/>
    <mergeCell ref="A2:B2"/>
  </mergeCells>
  <printOptions horizontalCentered="1"/>
  <pageMargins left="0.1968503937007874" right="0.1968503937007874" top="0.6299212598425197" bottom="0.6299212598425197" header="0.31496062992125984" footer="0.31"/>
  <pageSetup firstPageNumber="558" useFirstPageNumber="1" horizontalDpi="300" verticalDpi="300" orientation="portrait" paperSize="9" scale="90" r:id="rId1"/>
  <headerFooter alignWithMargins="0">
    <oddFooter>&amp;C&amp;"Times New Roman,Uobičajeno"&amp;12&amp;P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ySplit="2" topLeftCell="BM4" activePane="bottomLeft" state="frozen"/>
      <selection pane="topLeft" activeCell="D24" sqref="D24"/>
      <selection pane="bottomLeft" activeCell="D24" sqref="D24"/>
    </sheetView>
  </sheetViews>
  <sheetFormatPr defaultColWidth="9.140625" defaultRowHeight="12.75"/>
  <cols>
    <col min="1" max="1" width="5.57421875" style="113" customWidth="1"/>
    <col min="2" max="2" width="5.28125" style="44" customWidth="1"/>
    <col min="3" max="3" width="52.00390625" style="4" customWidth="1"/>
    <col min="4" max="4" width="11.57421875" style="26" customWidth="1"/>
    <col min="5" max="5" width="15.7109375" style="7" customWidth="1"/>
    <col min="6" max="6" width="7.8515625" style="36" customWidth="1"/>
    <col min="7" max="16384" width="11.421875" style="7" customWidth="1"/>
  </cols>
  <sheetData>
    <row r="1" spans="1:6" ht="30.75" customHeight="1">
      <c r="A1" s="243" t="s">
        <v>29</v>
      </c>
      <c r="B1" s="243"/>
      <c r="C1" s="243"/>
      <c r="D1" s="243"/>
      <c r="E1" s="243"/>
      <c r="F1" s="243"/>
    </row>
    <row r="2" spans="1:6" s="51" customFormat="1" ht="27.75" customHeight="1">
      <c r="A2" s="242"/>
      <c r="B2" s="242"/>
      <c r="C2" s="233" t="s">
        <v>210</v>
      </c>
      <c r="D2" s="229" t="s">
        <v>208</v>
      </c>
      <c r="E2" s="230" t="s">
        <v>211</v>
      </c>
      <c r="F2" s="234" t="s">
        <v>209</v>
      </c>
    </row>
    <row r="3" spans="1:6" ht="24" customHeight="1">
      <c r="A3" s="232"/>
      <c r="B3" s="168"/>
      <c r="C3" s="108" t="s">
        <v>60</v>
      </c>
      <c r="D3" s="111">
        <f>D4-D21</f>
        <v>27119679</v>
      </c>
      <c r="E3" s="111">
        <f>E4-E21</f>
        <v>16098496</v>
      </c>
      <c r="F3" s="169">
        <f aca="true" t="shared" si="0" ref="F3:F33">E3/D3*100</f>
        <v>59.36093860108005</v>
      </c>
    </row>
    <row r="4" spans="1:6" s="46" customFormat="1" ht="21.75" customHeight="1">
      <c r="A4" s="236">
        <v>8</v>
      </c>
      <c r="B4" s="170"/>
      <c r="C4" s="171" t="s">
        <v>17</v>
      </c>
      <c r="D4" s="172">
        <f>D5+D8+D16</f>
        <v>75212603</v>
      </c>
      <c r="E4" s="172">
        <f>E5+E8+E16</f>
        <v>163314788</v>
      </c>
      <c r="F4" s="173">
        <f t="shared" si="0"/>
        <v>217.13752946431066</v>
      </c>
    </row>
    <row r="5" spans="1:6" ht="13.5" customHeight="1">
      <c r="A5" s="113">
        <v>81</v>
      </c>
      <c r="B5" s="126"/>
      <c r="C5" s="23" t="s">
        <v>82</v>
      </c>
      <c r="D5" s="114">
        <f>D6</f>
        <v>20000000</v>
      </c>
      <c r="E5" s="114">
        <f>E6</f>
        <v>0</v>
      </c>
      <c r="F5" s="174">
        <f t="shared" si="0"/>
        <v>0</v>
      </c>
    </row>
    <row r="6" spans="1:6" s="23" customFormat="1" ht="24.75" customHeight="1">
      <c r="A6" s="186">
        <v>816</v>
      </c>
      <c r="B6" s="144"/>
      <c r="C6" s="18" t="s">
        <v>119</v>
      </c>
      <c r="D6" s="114">
        <f>D7</f>
        <v>20000000</v>
      </c>
      <c r="E6" s="114">
        <f>E7</f>
        <v>0</v>
      </c>
      <c r="F6" s="174">
        <f t="shared" si="0"/>
        <v>0</v>
      </c>
    </row>
    <row r="7" spans="1:6" ht="27" customHeight="1" hidden="1">
      <c r="A7" s="186"/>
      <c r="B7" s="25">
        <v>8163</v>
      </c>
      <c r="C7" s="4" t="s">
        <v>120</v>
      </c>
      <c r="D7" s="212">
        <v>20000000</v>
      </c>
      <c r="E7" s="116"/>
      <c r="F7" s="167">
        <f t="shared" si="0"/>
        <v>0</v>
      </c>
    </row>
    <row r="8" spans="1:6" ht="13.5" customHeight="1">
      <c r="A8" s="186">
        <v>83</v>
      </c>
      <c r="B8" s="144"/>
      <c r="C8" s="23" t="s">
        <v>18</v>
      </c>
      <c r="D8" s="114">
        <f>D11</f>
        <v>55212603</v>
      </c>
      <c r="E8" s="114">
        <f>E9+E11</f>
        <v>67745408</v>
      </c>
      <c r="F8" s="174">
        <f t="shared" si="0"/>
        <v>122.69917431713915</v>
      </c>
    </row>
    <row r="9" spans="1:6" ht="24.75" customHeight="1">
      <c r="A9" s="186">
        <v>832</v>
      </c>
      <c r="B9" s="144"/>
      <c r="C9" s="210" t="s">
        <v>204</v>
      </c>
      <c r="D9" s="114">
        <v>0</v>
      </c>
      <c r="E9" s="114">
        <f>SUM(E10)</f>
        <v>50463819</v>
      </c>
      <c r="F9" s="115" t="s">
        <v>94</v>
      </c>
    </row>
    <row r="10" spans="1:6" ht="13.5" customHeight="1">
      <c r="A10" s="186"/>
      <c r="B10" s="25">
        <v>8321</v>
      </c>
      <c r="C10" s="7" t="s">
        <v>205</v>
      </c>
      <c r="D10" s="212">
        <v>0</v>
      </c>
      <c r="E10" s="116">
        <v>50463819</v>
      </c>
      <c r="F10" s="220">
        <v>0</v>
      </c>
    </row>
    <row r="11" spans="1:6" s="23" customFormat="1" ht="24.75" customHeight="1">
      <c r="A11" s="186">
        <v>834</v>
      </c>
      <c r="B11" s="144"/>
      <c r="C11" s="18" t="s">
        <v>76</v>
      </c>
      <c r="D11" s="114">
        <f>SUM(D12)</f>
        <v>55212603</v>
      </c>
      <c r="E11" s="114">
        <f>SUM(E12)</f>
        <v>17281589</v>
      </c>
      <c r="F11" s="174">
        <f t="shared" si="0"/>
        <v>31.3000801646682</v>
      </c>
    </row>
    <row r="12" spans="1:6" ht="24.75" customHeight="1">
      <c r="A12" s="186"/>
      <c r="B12" s="25">
        <v>8341</v>
      </c>
      <c r="C12" s="4" t="s">
        <v>77</v>
      </c>
      <c r="D12" s="212">
        <v>55212603</v>
      </c>
      <c r="E12" s="116">
        <v>17281589</v>
      </c>
      <c r="F12" s="220">
        <f t="shared" si="0"/>
        <v>31.3000801646682</v>
      </c>
    </row>
    <row r="13" spans="1:6" s="82" customFormat="1" ht="15" customHeight="1" hidden="1">
      <c r="A13" s="186"/>
      <c r="B13" s="144"/>
      <c r="C13" s="23" t="s">
        <v>89</v>
      </c>
      <c r="D13" s="114">
        <f>SUM(D14)</f>
        <v>0</v>
      </c>
      <c r="E13" s="114">
        <f>SUM(E14)</f>
        <v>0</v>
      </c>
      <c r="F13" s="174" t="e">
        <f t="shared" si="0"/>
        <v>#DIV/0!</v>
      </c>
    </row>
    <row r="14" spans="1:6" s="23" customFormat="1" ht="27" customHeight="1" hidden="1">
      <c r="A14" s="186">
        <v>844</v>
      </c>
      <c r="B14" s="144"/>
      <c r="C14" s="18" t="s">
        <v>104</v>
      </c>
      <c r="D14" s="114">
        <f>SUM(D15:D15)</f>
        <v>0</v>
      </c>
      <c r="E14" s="114">
        <f>SUM(E15:E15)</f>
        <v>0</v>
      </c>
      <c r="F14" s="174" t="e">
        <f t="shared" si="0"/>
        <v>#DIV/0!</v>
      </c>
    </row>
    <row r="15" spans="1:6" ht="27" customHeight="1" hidden="1">
      <c r="A15" s="186"/>
      <c r="B15" s="25">
        <v>8443</v>
      </c>
      <c r="C15" s="4" t="s">
        <v>121</v>
      </c>
      <c r="D15" s="116"/>
      <c r="E15" s="116"/>
      <c r="F15" s="174" t="e">
        <f t="shared" si="0"/>
        <v>#DIV/0!</v>
      </c>
    </row>
    <row r="16" spans="1:6" s="23" customFormat="1" ht="13.5" customHeight="1">
      <c r="A16" s="186">
        <v>84</v>
      </c>
      <c r="B16" s="144"/>
      <c r="C16" s="18" t="s">
        <v>89</v>
      </c>
      <c r="D16" s="114">
        <f>SUM(D19)</f>
        <v>0</v>
      </c>
      <c r="E16" s="114">
        <f>SUM(E17+E19)</f>
        <v>95569380</v>
      </c>
      <c r="F16" s="115" t="s">
        <v>94</v>
      </c>
    </row>
    <row r="17" spans="1:6" s="23" customFormat="1" ht="24.75" customHeight="1">
      <c r="A17" s="186">
        <v>842</v>
      </c>
      <c r="B17" s="144"/>
      <c r="C17" s="18" t="s">
        <v>202</v>
      </c>
      <c r="D17" s="114">
        <v>0</v>
      </c>
      <c r="E17" s="114">
        <f>SUM(E18)</f>
        <v>569380</v>
      </c>
      <c r="F17" s="115" t="s">
        <v>94</v>
      </c>
    </row>
    <row r="18" spans="1:6" ht="13.5" customHeight="1">
      <c r="A18" s="186"/>
      <c r="B18" s="25">
        <v>8422</v>
      </c>
      <c r="C18" s="208" t="s">
        <v>203</v>
      </c>
      <c r="D18" s="212">
        <v>0</v>
      </c>
      <c r="E18" s="116">
        <v>569380</v>
      </c>
      <c r="F18" s="220">
        <v>0</v>
      </c>
    </row>
    <row r="19" spans="1:6" s="23" customFormat="1" ht="24.75" customHeight="1">
      <c r="A19" s="186">
        <v>844</v>
      </c>
      <c r="B19" s="144"/>
      <c r="C19" s="18" t="s">
        <v>104</v>
      </c>
      <c r="D19" s="114">
        <f>SUM(D20)</f>
        <v>0</v>
      </c>
      <c r="E19" s="114">
        <f>SUM(E20)</f>
        <v>95000000</v>
      </c>
      <c r="F19" s="115" t="s">
        <v>94</v>
      </c>
    </row>
    <row r="20" spans="1:6" ht="24.75" customHeight="1">
      <c r="A20" s="186"/>
      <c r="B20" s="25">
        <v>8443</v>
      </c>
      <c r="C20" s="4" t="s">
        <v>189</v>
      </c>
      <c r="D20" s="212">
        <v>0</v>
      </c>
      <c r="E20" s="116">
        <v>95000000</v>
      </c>
      <c r="F20" s="220">
        <v>0</v>
      </c>
    </row>
    <row r="21" spans="1:6" s="46" customFormat="1" ht="25.5" customHeight="1">
      <c r="A21" s="148">
        <v>5</v>
      </c>
      <c r="B21" s="149"/>
      <c r="C21" s="175" t="s">
        <v>19</v>
      </c>
      <c r="D21" s="172">
        <f>D22+D25+D28</f>
        <v>48092924</v>
      </c>
      <c r="E21" s="114">
        <f>E22+E25+E28</f>
        <v>147216292</v>
      </c>
      <c r="F21" s="174">
        <f t="shared" si="0"/>
        <v>306.10800873741846</v>
      </c>
    </row>
    <row r="22" spans="1:6" ht="13.5" customHeight="1">
      <c r="A22" s="186">
        <v>51</v>
      </c>
      <c r="B22" s="144"/>
      <c r="C22" s="23" t="s">
        <v>83</v>
      </c>
      <c r="D22" s="114">
        <f>D23</f>
        <v>0</v>
      </c>
      <c r="E22" s="114">
        <f>E23</f>
        <v>120550622</v>
      </c>
      <c r="F22" s="115" t="s">
        <v>94</v>
      </c>
    </row>
    <row r="23" spans="1:6" ht="13.5" customHeight="1">
      <c r="A23" s="186">
        <v>514</v>
      </c>
      <c r="B23" s="144"/>
      <c r="C23" s="23" t="s">
        <v>174</v>
      </c>
      <c r="D23" s="114">
        <v>0</v>
      </c>
      <c r="E23" s="114">
        <f>SUM(E24)</f>
        <v>120550622</v>
      </c>
      <c r="F23" s="115" t="s">
        <v>94</v>
      </c>
    </row>
    <row r="24" spans="1:6" ht="13.5" customHeight="1">
      <c r="A24" s="186"/>
      <c r="B24" s="25">
        <v>5141</v>
      </c>
      <c r="C24" s="7" t="s">
        <v>175</v>
      </c>
      <c r="D24" s="212">
        <v>0</v>
      </c>
      <c r="E24" s="22">
        <f>'posebni dio'!D178</f>
        <v>120550622</v>
      </c>
      <c r="F24" s="220">
        <v>0</v>
      </c>
    </row>
    <row r="25" spans="1:6" s="23" customFormat="1" ht="13.5" customHeight="1">
      <c r="A25" s="186">
        <v>53</v>
      </c>
      <c r="B25" s="144"/>
      <c r="C25" s="83" t="s">
        <v>84</v>
      </c>
      <c r="D25" s="114">
        <v>0</v>
      </c>
      <c r="E25" s="114">
        <f>E26</f>
        <v>70</v>
      </c>
      <c r="F25" s="115" t="s">
        <v>94</v>
      </c>
    </row>
    <row r="26" spans="1:6" s="23" customFormat="1" ht="24.75" customHeight="1">
      <c r="A26" s="186">
        <v>534</v>
      </c>
      <c r="B26" s="144"/>
      <c r="C26" s="83" t="s">
        <v>85</v>
      </c>
      <c r="D26" s="114">
        <v>0</v>
      </c>
      <c r="E26" s="114">
        <f>SUM(E27)</f>
        <v>70</v>
      </c>
      <c r="F26" s="115" t="s">
        <v>94</v>
      </c>
    </row>
    <row r="27" spans="1:6" ht="24.75" customHeight="1">
      <c r="A27" s="186"/>
      <c r="B27" s="25">
        <v>5341</v>
      </c>
      <c r="C27" s="87" t="s">
        <v>77</v>
      </c>
      <c r="D27" s="212">
        <v>0</v>
      </c>
      <c r="E27" s="116">
        <v>70</v>
      </c>
      <c r="F27" s="220">
        <v>0</v>
      </c>
    </row>
    <row r="28" spans="1:6" ht="13.5" customHeight="1">
      <c r="A28" s="186">
        <v>54</v>
      </c>
      <c r="B28" s="25"/>
      <c r="C28" s="23" t="s">
        <v>105</v>
      </c>
      <c r="D28" s="114">
        <f>D31</f>
        <v>48092924</v>
      </c>
      <c r="E28" s="114">
        <f>SUM(E29+E31)</f>
        <v>26665600</v>
      </c>
      <c r="F28" s="174">
        <f t="shared" si="0"/>
        <v>55.445994508464494</v>
      </c>
    </row>
    <row r="29" spans="1:6" ht="28.5" customHeight="1">
      <c r="A29" s="186">
        <v>542</v>
      </c>
      <c r="B29" s="25"/>
      <c r="C29" s="191" t="s">
        <v>176</v>
      </c>
      <c r="D29" s="114">
        <v>0</v>
      </c>
      <c r="E29" s="114">
        <f>SUM(E30)</f>
        <v>1174044</v>
      </c>
      <c r="F29" s="115" t="s">
        <v>94</v>
      </c>
    </row>
    <row r="30" spans="1:6" ht="24.75" customHeight="1">
      <c r="A30" s="186"/>
      <c r="B30" s="25">
        <v>5422</v>
      </c>
      <c r="C30" s="203" t="s">
        <v>177</v>
      </c>
      <c r="D30" s="212">
        <v>0</v>
      </c>
      <c r="E30" s="22">
        <f>'posebni dio'!D157</f>
        <v>1174044</v>
      </c>
      <c r="F30" s="220">
        <v>0</v>
      </c>
    </row>
    <row r="31" spans="1:6" s="23" customFormat="1" ht="24.75" customHeight="1">
      <c r="A31" s="186">
        <v>544</v>
      </c>
      <c r="B31" s="144"/>
      <c r="C31" s="18" t="s">
        <v>106</v>
      </c>
      <c r="D31" s="114">
        <f>D32+D33</f>
        <v>48092924</v>
      </c>
      <c r="E31" s="114">
        <f>E32+E33</f>
        <v>25491556</v>
      </c>
      <c r="F31" s="174">
        <f t="shared" si="0"/>
        <v>53.00479546637672</v>
      </c>
    </row>
    <row r="32" spans="1:6" ht="24.75" customHeight="1">
      <c r="A32" s="186"/>
      <c r="B32" s="25">
        <v>5443</v>
      </c>
      <c r="C32" s="4" t="s">
        <v>117</v>
      </c>
      <c r="D32" s="212">
        <v>33322567</v>
      </c>
      <c r="E32" s="22">
        <f>'posebni dio'!D158</f>
        <v>5815161</v>
      </c>
      <c r="F32" s="220">
        <f t="shared" si="0"/>
        <v>17.451119537099288</v>
      </c>
    </row>
    <row r="33" spans="1:6" ht="24.75" customHeight="1">
      <c r="A33" s="186"/>
      <c r="B33" s="25">
        <v>5446</v>
      </c>
      <c r="C33" s="4" t="s">
        <v>118</v>
      </c>
      <c r="D33" s="212">
        <v>14770357</v>
      </c>
      <c r="E33" s="22">
        <f>'posebni dio'!D170</f>
        <v>19676395</v>
      </c>
      <c r="F33" s="220">
        <f t="shared" si="0"/>
        <v>133.21543277525384</v>
      </c>
    </row>
  </sheetData>
  <mergeCells count="2">
    <mergeCell ref="A1:F1"/>
    <mergeCell ref="A2:B2"/>
  </mergeCells>
  <printOptions horizontalCentered="1"/>
  <pageMargins left="0.1968503937007874" right="0.1968503937007874" top="0.6299212598425197" bottom="0.6299212598425197" header="0.31496062992125984" footer="0.25"/>
  <pageSetup firstPageNumber="560" useFirstPageNumber="1" horizontalDpi="300" verticalDpi="300" orientation="portrait" paperSize="9" scale="90" r:id="rId1"/>
  <headerFooter alignWithMargins="0">
    <oddFooter>&amp;C&amp;"Times New Roman,Uobičajeno"&amp;12&amp;P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83"/>
  <sheetViews>
    <sheetView workbookViewId="0" topLeftCell="A1">
      <pane ySplit="2" topLeftCell="BM157" activePane="bottomLeft" state="frozen"/>
      <selection pane="topLeft" activeCell="D24" sqref="D24"/>
      <selection pane="bottomLeft" activeCell="D24" sqref="D24"/>
    </sheetView>
  </sheetViews>
  <sheetFormatPr defaultColWidth="9.140625" defaultRowHeight="12.75"/>
  <cols>
    <col min="1" max="1" width="8.57421875" style="45" customWidth="1"/>
    <col min="2" max="2" width="54.8515625" style="21" customWidth="1"/>
    <col min="3" max="3" width="12.28125" style="33" customWidth="1"/>
    <col min="4" max="4" width="16.28125" style="33" customWidth="1"/>
    <col min="5" max="5" width="7.8515625" style="36" customWidth="1"/>
    <col min="6" max="6" width="13.7109375" style="7" customWidth="1"/>
    <col min="7" max="8" width="11.421875" style="7" customWidth="1"/>
    <col min="9" max="9" width="10.57421875" style="7" customWidth="1"/>
    <col min="10" max="16384" width="11.421875" style="7" customWidth="1"/>
  </cols>
  <sheetData>
    <row r="1" spans="1:5" ht="28.5" customHeight="1">
      <c r="A1" s="244" t="s">
        <v>75</v>
      </c>
      <c r="B1" s="244"/>
      <c r="C1" s="244"/>
      <c r="D1" s="244"/>
      <c r="E1" s="244"/>
    </row>
    <row r="2" spans="1:6" s="51" customFormat="1" ht="27.75" customHeight="1">
      <c r="A2" s="245" t="s">
        <v>210</v>
      </c>
      <c r="B2" s="245"/>
      <c r="C2" s="229" t="s">
        <v>208</v>
      </c>
      <c r="D2" s="230" t="s">
        <v>211</v>
      </c>
      <c r="E2" s="234" t="s">
        <v>209</v>
      </c>
      <c r="F2" s="50"/>
    </row>
    <row r="3" spans="1:5" s="51" customFormat="1" ht="6.75" customHeight="1">
      <c r="A3" s="195"/>
      <c r="B3" s="196"/>
      <c r="C3" s="197"/>
      <c r="D3" s="197"/>
      <c r="E3" s="198"/>
    </row>
    <row r="4" spans="1:13" ht="19.5" customHeight="1">
      <c r="A4" s="125" t="s">
        <v>95</v>
      </c>
      <c r="B4" s="113" t="s">
        <v>150</v>
      </c>
      <c r="C4" s="24">
        <f>C6+C146+C160+C172</f>
        <v>134426829</v>
      </c>
      <c r="D4" s="24">
        <f>D6+D146+D160+D172</f>
        <v>232475094</v>
      </c>
      <c r="E4" s="185">
        <f>D4/C4*100</f>
        <v>172.93801819873323</v>
      </c>
      <c r="F4" s="24"/>
      <c r="G4" s="24">
        <f>'rashodi-opći dio'!D4+'rashodi-opći dio'!D69+'račun financiranja'!D21</f>
        <v>134426829</v>
      </c>
      <c r="H4" s="24">
        <f>'rashodi-opći dio'!E4+'rashodi-opći dio'!E69+'račun financiranja'!E21</f>
        <v>232475094</v>
      </c>
      <c r="I4" s="23"/>
      <c r="J4" s="24"/>
      <c r="L4" s="22"/>
      <c r="M4" s="22"/>
    </row>
    <row r="5" spans="1:6" ht="12.75" customHeight="1">
      <c r="A5" s="125"/>
      <c r="B5" s="113"/>
      <c r="C5" s="24"/>
      <c r="D5" s="24"/>
      <c r="E5" s="185"/>
      <c r="F5" s="24"/>
    </row>
    <row r="6" spans="1:6" ht="25.5" customHeight="1">
      <c r="A6" s="186">
        <v>100</v>
      </c>
      <c r="B6" s="20" t="s">
        <v>162</v>
      </c>
      <c r="C6" s="24">
        <f>C8+C61+C82+C87+C103+C120+C128+C136+C141</f>
        <v>62554848</v>
      </c>
      <c r="D6" s="24">
        <f>D8+D61+D82+D87+D103+D120+D128+D136+D141</f>
        <v>62961676</v>
      </c>
      <c r="E6" s="185">
        <f>D6/C6*100</f>
        <v>100.65035407007943</v>
      </c>
      <c r="F6" s="24"/>
    </row>
    <row r="7" spans="3:6" ht="12.75" customHeight="1">
      <c r="C7" s="24"/>
      <c r="D7" s="24"/>
      <c r="E7" s="185"/>
      <c r="F7" s="24"/>
    </row>
    <row r="8" spans="1:6" ht="12.75">
      <c r="A8" s="128" t="s">
        <v>65</v>
      </c>
      <c r="B8" s="113" t="s">
        <v>66</v>
      </c>
      <c r="C8" s="24">
        <f>SUM(C10+C20+C51+C57)</f>
        <v>44734824</v>
      </c>
      <c r="D8" s="24">
        <f>SUM(D10+D20+D51+D57)</f>
        <v>44892445</v>
      </c>
      <c r="E8" s="185">
        <f>D8/C8*100</f>
        <v>100.35234518861638</v>
      </c>
      <c r="F8" s="24"/>
    </row>
    <row r="9" spans="1:6" s="23" customFormat="1" ht="12.75" hidden="1">
      <c r="A9" s="128">
        <v>3</v>
      </c>
      <c r="B9" s="139" t="s">
        <v>37</v>
      </c>
      <c r="C9" s="24">
        <f>C10+C20+C51</f>
        <v>44734824</v>
      </c>
      <c r="D9" s="24">
        <f>D10+D20+D51</f>
        <v>40986692</v>
      </c>
      <c r="E9" s="185">
        <f>D9/C9*100</f>
        <v>91.62144462667385</v>
      </c>
      <c r="F9" s="24"/>
    </row>
    <row r="10" spans="1:6" s="23" customFormat="1" ht="12.75">
      <c r="A10" s="128">
        <v>31</v>
      </c>
      <c r="B10" s="128" t="s">
        <v>38</v>
      </c>
      <c r="C10" s="24">
        <f>C11+C15+C17</f>
        <v>31462087</v>
      </c>
      <c r="D10" s="24">
        <f>D11+D15+D17</f>
        <v>24460351</v>
      </c>
      <c r="E10" s="185">
        <f>D10/C10*100</f>
        <v>77.74548141068964</v>
      </c>
      <c r="F10" s="24"/>
    </row>
    <row r="11" spans="1:6" s="23" customFormat="1" ht="12.75">
      <c r="A11" s="128">
        <v>311</v>
      </c>
      <c r="B11" s="128" t="s">
        <v>101</v>
      </c>
      <c r="C11" s="24">
        <f>C12+C13+C14</f>
        <v>23616152</v>
      </c>
      <c r="D11" s="24">
        <f>D12+D13+D14</f>
        <v>20281884</v>
      </c>
      <c r="E11" s="185">
        <f aca="true" t="shared" si="0" ref="E11:E82">D11/C11*100</f>
        <v>85.88140862236997</v>
      </c>
      <c r="F11" s="24"/>
    </row>
    <row r="12" spans="1:6" ht="12.75" customHeight="1">
      <c r="A12" s="132">
        <v>3111</v>
      </c>
      <c r="B12" s="132" t="s">
        <v>39</v>
      </c>
      <c r="C12" s="214">
        <v>23012795</v>
      </c>
      <c r="D12" s="22">
        <v>19916720</v>
      </c>
      <c r="E12" s="221">
        <f t="shared" si="0"/>
        <v>86.54628870591338</v>
      </c>
      <c r="F12" s="24"/>
    </row>
    <row r="13" spans="1:6" ht="12.75" customHeight="1">
      <c r="A13" s="132">
        <v>3112</v>
      </c>
      <c r="B13" s="132" t="s">
        <v>180</v>
      </c>
      <c r="C13" s="214">
        <v>20000</v>
      </c>
      <c r="D13" s="22">
        <v>20319</v>
      </c>
      <c r="E13" s="221"/>
      <c r="F13" s="24"/>
    </row>
    <row r="14" spans="1:6" ht="12.75" customHeight="1">
      <c r="A14" s="132">
        <v>3113</v>
      </c>
      <c r="B14" s="132" t="s">
        <v>124</v>
      </c>
      <c r="C14" s="214">
        <f>'rashodi-opći dio'!D9</f>
        <v>583357</v>
      </c>
      <c r="D14" s="22">
        <v>344845</v>
      </c>
      <c r="E14" s="221">
        <f t="shared" si="0"/>
        <v>59.11388737942632</v>
      </c>
      <c r="F14" s="24"/>
    </row>
    <row r="15" spans="1:6" s="23" customFormat="1" ht="12.75">
      <c r="A15" s="128">
        <v>312</v>
      </c>
      <c r="B15" s="128" t="s">
        <v>40</v>
      </c>
      <c r="C15" s="215">
        <f>C16</f>
        <v>3918906</v>
      </c>
      <c r="D15" s="24">
        <f>D16</f>
        <v>674471</v>
      </c>
      <c r="E15" s="222">
        <f t="shared" si="0"/>
        <v>17.21069604629455</v>
      </c>
      <c r="F15" s="24"/>
    </row>
    <row r="16" spans="1:6" ht="13.5" customHeight="1">
      <c r="A16" s="132">
        <v>3121</v>
      </c>
      <c r="B16" s="132" t="s">
        <v>40</v>
      </c>
      <c r="C16" s="214">
        <v>3918906</v>
      </c>
      <c r="D16" s="22">
        <v>674471</v>
      </c>
      <c r="E16" s="221">
        <f t="shared" si="0"/>
        <v>17.21069604629455</v>
      </c>
      <c r="F16" s="24"/>
    </row>
    <row r="17" spans="1:6" s="23" customFormat="1" ht="13.5" customHeight="1">
      <c r="A17" s="128">
        <v>313</v>
      </c>
      <c r="B17" s="128" t="s">
        <v>41</v>
      </c>
      <c r="C17" s="24">
        <f>C18+C19</f>
        <v>3927029</v>
      </c>
      <c r="D17" s="24">
        <f>D18+D19</f>
        <v>3503996</v>
      </c>
      <c r="E17" s="185">
        <f t="shared" si="0"/>
        <v>89.22765785534051</v>
      </c>
      <c r="F17" s="24"/>
    </row>
    <row r="18" spans="1:6" ht="13.5" customHeight="1">
      <c r="A18" s="132">
        <v>3132</v>
      </c>
      <c r="B18" s="132" t="s">
        <v>109</v>
      </c>
      <c r="C18" s="214">
        <v>3421186</v>
      </c>
      <c r="D18" s="22">
        <v>3139418</v>
      </c>
      <c r="E18" s="221">
        <f t="shared" si="0"/>
        <v>91.76402569167534</v>
      </c>
      <c r="F18" s="24"/>
    </row>
    <row r="19" spans="1:6" ht="13.5" customHeight="1">
      <c r="A19" s="132">
        <v>3133</v>
      </c>
      <c r="B19" s="132" t="s">
        <v>114</v>
      </c>
      <c r="C19" s="214">
        <v>505843</v>
      </c>
      <c r="D19" s="22">
        <v>364578</v>
      </c>
      <c r="E19" s="221">
        <f t="shared" si="0"/>
        <v>72.07335082229072</v>
      </c>
      <c r="F19" s="24"/>
    </row>
    <row r="20" spans="1:6" s="23" customFormat="1" ht="13.5" customHeight="1">
      <c r="A20" s="128">
        <v>32</v>
      </c>
      <c r="B20" s="128" t="s">
        <v>0</v>
      </c>
      <c r="C20" s="24">
        <f>C21+C26+C32+C42+C44</f>
        <v>10159822</v>
      </c>
      <c r="D20" s="24">
        <f>SUM(D21+D26+D32+D42+D44)</f>
        <v>11285752</v>
      </c>
      <c r="E20" s="185">
        <f t="shared" si="0"/>
        <v>111.08218234532062</v>
      </c>
      <c r="F20" s="24"/>
    </row>
    <row r="21" spans="1:6" s="23" customFormat="1" ht="13.5" customHeight="1">
      <c r="A21" s="128">
        <v>321</v>
      </c>
      <c r="B21" s="128" t="s">
        <v>4</v>
      </c>
      <c r="C21" s="24">
        <f>C22+C23+C24+C25</f>
        <v>925426</v>
      </c>
      <c r="D21" s="24">
        <f>D22+D23+D24+D25</f>
        <v>716480</v>
      </c>
      <c r="E21" s="185">
        <f t="shared" si="0"/>
        <v>77.42164149267472</v>
      </c>
      <c r="F21" s="24"/>
    </row>
    <row r="22" spans="1:6" ht="13.5" customHeight="1">
      <c r="A22" s="132">
        <v>3211</v>
      </c>
      <c r="B22" s="132" t="s">
        <v>42</v>
      </c>
      <c r="C22" s="214">
        <v>85079</v>
      </c>
      <c r="D22" s="22">
        <v>64199</v>
      </c>
      <c r="E22" s="221">
        <f t="shared" si="0"/>
        <v>75.45810364484772</v>
      </c>
      <c r="F22" s="24"/>
    </row>
    <row r="23" spans="1:6" ht="13.5" customHeight="1">
      <c r="A23" s="132">
        <v>3212</v>
      </c>
      <c r="B23" s="132" t="s">
        <v>43</v>
      </c>
      <c r="C23" s="214">
        <v>717707</v>
      </c>
      <c r="D23" s="22">
        <v>581027</v>
      </c>
      <c r="E23" s="221">
        <f t="shared" si="0"/>
        <v>80.9560168703942</v>
      </c>
      <c r="F23" s="24"/>
    </row>
    <row r="24" spans="1:6" ht="13.5" customHeight="1">
      <c r="A24" s="141" t="s">
        <v>2</v>
      </c>
      <c r="B24" s="132" t="s">
        <v>3</v>
      </c>
      <c r="C24" s="214">
        <f>'rashodi-opći dio'!D19</f>
        <v>82640</v>
      </c>
      <c r="D24" s="22">
        <v>40274</v>
      </c>
      <c r="E24" s="221">
        <f t="shared" si="0"/>
        <v>48.73426911907067</v>
      </c>
      <c r="F24" s="24"/>
    </row>
    <row r="25" spans="1:6" ht="13.5" customHeight="1">
      <c r="A25" s="141">
        <v>3214</v>
      </c>
      <c r="B25" s="132" t="s">
        <v>140</v>
      </c>
      <c r="C25" s="214">
        <v>40000</v>
      </c>
      <c r="D25" s="22">
        <v>30980</v>
      </c>
      <c r="E25" s="221">
        <f t="shared" si="0"/>
        <v>77.45</v>
      </c>
      <c r="F25" s="24"/>
    </row>
    <row r="26" spans="1:6" s="23" customFormat="1" ht="13.5" customHeight="1">
      <c r="A26" s="139">
        <v>322</v>
      </c>
      <c r="B26" s="139" t="s">
        <v>44</v>
      </c>
      <c r="C26" s="24">
        <f>SUM(C27+C28+C30+C31)</f>
        <v>849842</v>
      </c>
      <c r="D26" s="24">
        <f>SUM(D27:D31)</f>
        <v>1141512</v>
      </c>
      <c r="E26" s="185">
        <f t="shared" si="0"/>
        <v>134.32049722183652</v>
      </c>
      <c r="F26" s="24"/>
    </row>
    <row r="27" spans="1:6" ht="13.5" customHeight="1">
      <c r="A27" s="141">
        <v>3221</v>
      </c>
      <c r="B27" s="132" t="s">
        <v>45</v>
      </c>
      <c r="C27" s="214">
        <v>279442</v>
      </c>
      <c r="D27" s="22">
        <v>373031</v>
      </c>
      <c r="E27" s="221">
        <f t="shared" si="0"/>
        <v>133.49138640576575</v>
      </c>
      <c r="F27" s="24"/>
    </row>
    <row r="28" spans="1:6" ht="13.5" customHeight="1">
      <c r="A28" s="141">
        <v>3223</v>
      </c>
      <c r="B28" s="132" t="s">
        <v>46</v>
      </c>
      <c r="C28" s="214">
        <v>471921</v>
      </c>
      <c r="D28" s="22">
        <v>696373</v>
      </c>
      <c r="E28" s="221">
        <f t="shared" si="0"/>
        <v>147.56135031075118</v>
      </c>
      <c r="F28" s="24"/>
    </row>
    <row r="29" spans="1:6" ht="13.5" customHeight="1" hidden="1">
      <c r="A29" s="141">
        <v>3224</v>
      </c>
      <c r="B29" s="132" t="s">
        <v>155</v>
      </c>
      <c r="C29" s="214">
        <f>'rashodi-opći dio'!D24-C91</f>
        <v>-100000</v>
      </c>
      <c r="D29" s="22"/>
      <c r="E29" s="221">
        <f t="shared" si="0"/>
        <v>0</v>
      </c>
      <c r="F29" s="24"/>
    </row>
    <row r="30" spans="1:6" ht="13.5" customHeight="1">
      <c r="A30" s="141" t="s">
        <v>5</v>
      </c>
      <c r="B30" s="141" t="s">
        <v>6</v>
      </c>
      <c r="C30" s="214">
        <v>92420</v>
      </c>
      <c r="D30" s="22">
        <v>72108</v>
      </c>
      <c r="E30" s="221">
        <f t="shared" si="0"/>
        <v>78.02207314434105</v>
      </c>
      <c r="F30" s="24"/>
    </row>
    <row r="31" spans="1:6" ht="13.5" customHeight="1" hidden="1">
      <c r="A31" s="141">
        <v>3227</v>
      </c>
      <c r="B31" s="132" t="s">
        <v>125</v>
      </c>
      <c r="C31" s="214">
        <f>'rashodi-opći dio'!D26</f>
        <v>6059</v>
      </c>
      <c r="D31" s="22">
        <v>0</v>
      </c>
      <c r="E31" s="221">
        <f t="shared" si="0"/>
        <v>0</v>
      </c>
      <c r="F31" s="24"/>
    </row>
    <row r="32" spans="1:6" s="23" customFormat="1" ht="13.5" customHeight="1">
      <c r="A32" s="139">
        <v>323</v>
      </c>
      <c r="B32" s="139" t="s">
        <v>7</v>
      </c>
      <c r="C32" s="24">
        <f>SUM(C33:C41)</f>
        <v>7757208</v>
      </c>
      <c r="D32" s="24">
        <f>SUM(D33:D41)</f>
        <v>8877151</v>
      </c>
      <c r="E32" s="185">
        <f t="shared" si="0"/>
        <v>114.43744965972293</v>
      </c>
      <c r="F32" s="24"/>
    </row>
    <row r="33" spans="1:6" ht="13.5" customHeight="1">
      <c r="A33" s="132">
        <v>3231</v>
      </c>
      <c r="B33" s="132" t="s">
        <v>47</v>
      </c>
      <c r="C33" s="214">
        <v>758112</v>
      </c>
      <c r="D33" s="22">
        <v>750280</v>
      </c>
      <c r="E33" s="221">
        <f t="shared" si="0"/>
        <v>98.96690726436199</v>
      </c>
      <c r="F33" s="24"/>
    </row>
    <row r="34" spans="1:6" ht="13.5" customHeight="1">
      <c r="A34" s="132">
        <v>3232</v>
      </c>
      <c r="B34" s="141" t="s">
        <v>8</v>
      </c>
      <c r="C34" s="214">
        <v>3627207</v>
      </c>
      <c r="D34" s="22">
        <v>4869862</v>
      </c>
      <c r="E34" s="221">
        <f t="shared" si="0"/>
        <v>134.25927993632567</v>
      </c>
      <c r="F34" s="24"/>
    </row>
    <row r="35" spans="1:6" ht="13.5" customHeight="1">
      <c r="A35" s="132">
        <v>3233</v>
      </c>
      <c r="B35" s="132" t="s">
        <v>149</v>
      </c>
      <c r="C35" s="214">
        <v>195379</v>
      </c>
      <c r="D35" s="22">
        <v>174174</v>
      </c>
      <c r="E35" s="221">
        <f t="shared" si="0"/>
        <v>89.1467353195584</v>
      </c>
      <c r="F35" s="24"/>
    </row>
    <row r="36" spans="1:6" ht="13.5" customHeight="1">
      <c r="A36" s="132">
        <v>3234</v>
      </c>
      <c r="B36" s="132" t="s">
        <v>48</v>
      </c>
      <c r="C36" s="214">
        <v>114688</v>
      </c>
      <c r="D36" s="22">
        <v>109148</v>
      </c>
      <c r="E36" s="221">
        <f t="shared" si="0"/>
        <v>95.16950334821429</v>
      </c>
      <c r="F36" s="24"/>
    </row>
    <row r="37" spans="1:6" ht="13.5" customHeight="1">
      <c r="A37" s="132">
        <v>3235</v>
      </c>
      <c r="B37" s="132" t="s">
        <v>49</v>
      </c>
      <c r="C37" s="214">
        <v>342946</v>
      </c>
      <c r="D37" s="22">
        <v>332737</v>
      </c>
      <c r="E37" s="221">
        <f t="shared" si="0"/>
        <v>97.02314650119844</v>
      </c>
      <c r="F37" s="24"/>
    </row>
    <row r="38" spans="1:6" ht="13.5" customHeight="1">
      <c r="A38" s="132">
        <v>3236</v>
      </c>
      <c r="B38" s="132" t="s">
        <v>50</v>
      </c>
      <c r="C38" s="214">
        <v>128600</v>
      </c>
      <c r="D38" s="22">
        <v>113500</v>
      </c>
      <c r="E38" s="221">
        <f t="shared" si="0"/>
        <v>88.25816485225505</v>
      </c>
      <c r="F38" s="24"/>
    </row>
    <row r="39" spans="1:6" ht="13.5" customHeight="1">
      <c r="A39" s="132">
        <v>3237</v>
      </c>
      <c r="B39" s="141" t="s">
        <v>9</v>
      </c>
      <c r="C39" s="214">
        <v>1184198</v>
      </c>
      <c r="D39" s="22">
        <v>1174650</v>
      </c>
      <c r="E39" s="221">
        <f t="shared" si="0"/>
        <v>99.19371591575057</v>
      </c>
      <c r="F39" s="24"/>
    </row>
    <row r="40" spans="1:6" ht="13.5" customHeight="1">
      <c r="A40" s="132">
        <v>3238</v>
      </c>
      <c r="B40" s="141" t="s">
        <v>10</v>
      </c>
      <c r="C40" s="214">
        <v>499148</v>
      </c>
      <c r="D40" s="22">
        <v>476621</v>
      </c>
      <c r="E40" s="221">
        <f t="shared" si="0"/>
        <v>95.48690969411878</v>
      </c>
      <c r="F40" s="24"/>
    </row>
    <row r="41" spans="1:6" ht="13.5" customHeight="1">
      <c r="A41" s="132">
        <v>3239</v>
      </c>
      <c r="B41" s="141" t="s">
        <v>51</v>
      </c>
      <c r="C41" s="214">
        <v>906930</v>
      </c>
      <c r="D41" s="22">
        <v>876179</v>
      </c>
      <c r="E41" s="221">
        <f t="shared" si="0"/>
        <v>96.60933037830924</v>
      </c>
      <c r="F41" s="24"/>
    </row>
    <row r="42" spans="1:6" ht="13.5" customHeight="1">
      <c r="A42" s="128">
        <v>324</v>
      </c>
      <c r="B42" s="128" t="s">
        <v>141</v>
      </c>
      <c r="C42" s="24">
        <f>C43</f>
        <v>18331</v>
      </c>
      <c r="D42" s="24">
        <f>D43</f>
        <v>0</v>
      </c>
      <c r="E42" s="185">
        <f t="shared" si="0"/>
        <v>0</v>
      </c>
      <c r="F42" s="24"/>
    </row>
    <row r="43" spans="1:6" ht="13.5" customHeight="1" hidden="1">
      <c r="A43" s="132">
        <v>3241</v>
      </c>
      <c r="B43" s="132" t="s">
        <v>141</v>
      </c>
      <c r="C43" s="214">
        <f>'rashodi-opći dio'!D38</f>
        <v>18331</v>
      </c>
      <c r="D43" s="22">
        <v>0</v>
      </c>
      <c r="E43" s="221">
        <f t="shared" si="0"/>
        <v>0</v>
      </c>
      <c r="F43" s="24"/>
    </row>
    <row r="44" spans="1:6" s="23" customFormat="1" ht="13.5" customHeight="1">
      <c r="A44" s="128">
        <v>329</v>
      </c>
      <c r="B44" s="128" t="s">
        <v>53</v>
      </c>
      <c r="C44" s="24">
        <f>SUM(C45:C50)</f>
        <v>609015</v>
      </c>
      <c r="D44" s="24">
        <f>SUM(D45:D50)</f>
        <v>550609</v>
      </c>
      <c r="E44" s="185">
        <f t="shared" si="0"/>
        <v>90.40976002233114</v>
      </c>
      <c r="F44" s="24"/>
    </row>
    <row r="45" spans="1:6" ht="13.5" customHeight="1">
      <c r="A45" s="132">
        <v>3291</v>
      </c>
      <c r="B45" s="132" t="s">
        <v>184</v>
      </c>
      <c r="C45" s="214">
        <v>85000</v>
      </c>
      <c r="D45" s="22">
        <v>83436</v>
      </c>
      <c r="E45" s="221">
        <f t="shared" si="0"/>
        <v>98.16</v>
      </c>
      <c r="F45" s="24"/>
    </row>
    <row r="46" spans="1:6" ht="13.5" customHeight="1">
      <c r="A46" s="132">
        <v>3292</v>
      </c>
      <c r="B46" s="132" t="s">
        <v>54</v>
      </c>
      <c r="C46" s="214">
        <v>109361</v>
      </c>
      <c r="D46" s="22">
        <v>102328</v>
      </c>
      <c r="E46" s="221">
        <f t="shared" si="0"/>
        <v>93.5690054041203</v>
      </c>
      <c r="F46" s="24"/>
    </row>
    <row r="47" spans="1:6" ht="13.5" customHeight="1">
      <c r="A47" s="132">
        <v>3293</v>
      </c>
      <c r="B47" s="132" t="s">
        <v>55</v>
      </c>
      <c r="C47" s="214">
        <v>38793</v>
      </c>
      <c r="D47" s="22">
        <v>36839</v>
      </c>
      <c r="E47" s="221">
        <f t="shared" si="0"/>
        <v>94.96300879024567</v>
      </c>
      <c r="F47" s="24"/>
    </row>
    <row r="48" spans="1:6" ht="13.5" customHeight="1">
      <c r="A48" s="132">
        <v>3294</v>
      </c>
      <c r="B48" s="132" t="s">
        <v>56</v>
      </c>
      <c r="C48" s="214">
        <v>5245</v>
      </c>
      <c r="D48" s="22">
        <v>3094</v>
      </c>
      <c r="E48" s="221">
        <f t="shared" si="0"/>
        <v>58.98951382268828</v>
      </c>
      <c r="F48" s="24"/>
    </row>
    <row r="49" spans="1:6" ht="13.5" customHeight="1">
      <c r="A49" s="132">
        <v>3295</v>
      </c>
      <c r="B49" s="132" t="s">
        <v>127</v>
      </c>
      <c r="C49" s="214">
        <v>366570</v>
      </c>
      <c r="D49" s="22">
        <v>322880</v>
      </c>
      <c r="E49" s="221">
        <f t="shared" si="0"/>
        <v>88.08140327904628</v>
      </c>
      <c r="F49" s="24"/>
    </row>
    <row r="50" spans="1:6" ht="13.5" customHeight="1">
      <c r="A50" s="132">
        <v>3299</v>
      </c>
      <c r="B50" s="132" t="s">
        <v>53</v>
      </c>
      <c r="C50" s="214">
        <v>4046</v>
      </c>
      <c r="D50" s="22">
        <v>2032</v>
      </c>
      <c r="E50" s="221">
        <f t="shared" si="0"/>
        <v>50.22244191794365</v>
      </c>
      <c r="F50" s="24"/>
    </row>
    <row r="51" spans="1:6" s="23" customFormat="1" ht="13.5" customHeight="1">
      <c r="A51" s="128">
        <v>34</v>
      </c>
      <c r="B51" s="128" t="s">
        <v>11</v>
      </c>
      <c r="C51" s="24">
        <f>C52</f>
        <v>3112915</v>
      </c>
      <c r="D51" s="24">
        <f>D52</f>
        <v>5240589</v>
      </c>
      <c r="E51" s="185">
        <f t="shared" si="0"/>
        <v>168.3498906973046</v>
      </c>
      <c r="F51" s="24"/>
    </row>
    <row r="52" spans="1:6" s="23" customFormat="1" ht="13.5" customHeight="1">
      <c r="A52" s="128">
        <v>343</v>
      </c>
      <c r="B52" s="128" t="s">
        <v>61</v>
      </c>
      <c r="C52" s="24">
        <f>SUM(C53:C56)</f>
        <v>3112915</v>
      </c>
      <c r="D52" s="24">
        <f>SUM(D53:D56)</f>
        <v>5240589</v>
      </c>
      <c r="E52" s="185">
        <f t="shared" si="0"/>
        <v>168.3498906973046</v>
      </c>
      <c r="F52" s="24"/>
    </row>
    <row r="53" spans="1:6" ht="13.5" customHeight="1">
      <c r="A53" s="45">
        <v>3431</v>
      </c>
      <c r="B53" s="132" t="s">
        <v>62</v>
      </c>
      <c r="C53" s="214">
        <v>125104</v>
      </c>
      <c r="D53" s="22">
        <v>123653</v>
      </c>
      <c r="E53" s="221">
        <f t="shared" si="0"/>
        <v>98.84016498273436</v>
      </c>
      <c r="F53" s="24"/>
    </row>
    <row r="54" spans="1:6" ht="13.5" customHeight="1">
      <c r="A54" s="45">
        <v>3432</v>
      </c>
      <c r="B54" s="132" t="s">
        <v>103</v>
      </c>
      <c r="C54" s="214">
        <v>53405</v>
      </c>
      <c r="D54" s="22">
        <v>938499</v>
      </c>
      <c r="E54" s="221">
        <f t="shared" si="0"/>
        <v>1757.3242205785973</v>
      </c>
      <c r="F54" s="24"/>
    </row>
    <row r="55" spans="1:6" ht="13.5" customHeight="1">
      <c r="A55" s="45">
        <v>3433</v>
      </c>
      <c r="B55" s="132" t="s">
        <v>63</v>
      </c>
      <c r="C55" s="214">
        <v>2719006</v>
      </c>
      <c r="D55" s="22">
        <v>3835626</v>
      </c>
      <c r="E55" s="221">
        <f t="shared" si="0"/>
        <v>141.06721353318088</v>
      </c>
      <c r="F55" s="24"/>
    </row>
    <row r="56" spans="1:6" ht="13.5" customHeight="1">
      <c r="A56" s="45">
        <v>3434</v>
      </c>
      <c r="B56" s="132" t="s">
        <v>93</v>
      </c>
      <c r="C56" s="214">
        <v>215400</v>
      </c>
      <c r="D56" s="22">
        <v>342811</v>
      </c>
      <c r="E56" s="221">
        <f t="shared" si="0"/>
        <v>159.15088207985144</v>
      </c>
      <c r="F56" s="24"/>
    </row>
    <row r="57" spans="1:6" s="23" customFormat="1" ht="13.5" customHeight="1">
      <c r="A57" s="113">
        <v>38</v>
      </c>
      <c r="B57" s="128" t="s">
        <v>194</v>
      </c>
      <c r="C57" s="24">
        <f>SUM(C58)</f>
        <v>0</v>
      </c>
      <c r="D57" s="24">
        <f>SUM(D58)</f>
        <v>3905753</v>
      </c>
      <c r="E57" s="115" t="s">
        <v>94</v>
      </c>
      <c r="F57" s="24"/>
    </row>
    <row r="58" spans="1:6" s="23" customFormat="1" ht="13.5" customHeight="1">
      <c r="A58" s="113">
        <v>386</v>
      </c>
      <c r="B58" s="128" t="s">
        <v>195</v>
      </c>
      <c r="C58" s="24">
        <f>SUM(C59)</f>
        <v>0</v>
      </c>
      <c r="D58" s="24">
        <f>SUM(D59)</f>
        <v>3905753</v>
      </c>
      <c r="E58" s="115" t="s">
        <v>94</v>
      </c>
      <c r="F58" s="24"/>
    </row>
    <row r="59" spans="1:6" ht="25.5" customHeight="1">
      <c r="A59" s="203">
        <v>3861</v>
      </c>
      <c r="B59" s="199" t="s">
        <v>197</v>
      </c>
      <c r="C59" s="214">
        <v>0</v>
      </c>
      <c r="D59" s="22">
        <v>3905753</v>
      </c>
      <c r="E59" s="221">
        <v>0</v>
      </c>
      <c r="F59" s="24"/>
    </row>
    <row r="60" spans="1:6" ht="12.75" customHeight="1">
      <c r="A60" s="141"/>
      <c r="B60" s="141"/>
      <c r="C60" s="22"/>
      <c r="D60" s="22"/>
      <c r="F60" s="24"/>
    </row>
    <row r="61" spans="1:6" ht="13.5" customHeight="1">
      <c r="A61" s="128" t="s">
        <v>67</v>
      </c>
      <c r="B61" s="128" t="s">
        <v>68</v>
      </c>
      <c r="C61" s="24">
        <f>SUM(C63+C66+C75+C78)</f>
        <v>680056</v>
      </c>
      <c r="D61" s="24">
        <f>SUM(D63+D66+D75+D78)</f>
        <v>605894</v>
      </c>
      <c r="E61" s="185">
        <f t="shared" si="0"/>
        <v>89.09472161116143</v>
      </c>
      <c r="F61" s="24"/>
    </row>
    <row r="62" spans="1:6" s="23" customFormat="1" ht="13.5" customHeight="1" hidden="1">
      <c r="A62" s="128">
        <v>4</v>
      </c>
      <c r="B62" s="139" t="s">
        <v>59</v>
      </c>
      <c r="C62" s="24">
        <f>C66</f>
        <v>638056</v>
      </c>
      <c r="D62" s="24">
        <f>D66</f>
        <v>522254</v>
      </c>
      <c r="E62" s="185">
        <f t="shared" si="0"/>
        <v>81.85080933335004</v>
      </c>
      <c r="F62" s="24"/>
    </row>
    <row r="63" spans="1:6" s="23" customFormat="1" ht="13.5" customHeight="1">
      <c r="A63" s="128">
        <v>41</v>
      </c>
      <c r="B63" s="128" t="s">
        <v>145</v>
      </c>
      <c r="C63" s="24">
        <f>SUM(C64)</f>
        <v>42000</v>
      </c>
      <c r="D63" s="24">
        <f>SUM(D64)</f>
        <v>0</v>
      </c>
      <c r="E63" s="185">
        <f t="shared" si="0"/>
        <v>0</v>
      </c>
      <c r="F63" s="24"/>
    </row>
    <row r="64" spans="1:6" s="23" customFormat="1" ht="13.5" customHeight="1">
      <c r="A64" s="128">
        <v>412</v>
      </c>
      <c r="B64" s="128" t="s">
        <v>152</v>
      </c>
      <c r="C64" s="24">
        <f>SUM(C65)</f>
        <v>42000</v>
      </c>
      <c r="D64" s="24">
        <f>SUM(D65)</f>
        <v>0</v>
      </c>
      <c r="E64" s="185">
        <f t="shared" si="0"/>
        <v>0</v>
      </c>
      <c r="F64" s="24"/>
    </row>
    <row r="65" spans="1:6" s="23" customFormat="1" ht="13.5" customHeight="1" hidden="1">
      <c r="A65" s="132">
        <v>4123</v>
      </c>
      <c r="B65" s="132" t="s">
        <v>146</v>
      </c>
      <c r="C65" s="214">
        <f>'rashodi-opći dio'!D72-C113-C126</f>
        <v>42000</v>
      </c>
      <c r="D65" s="22">
        <v>0</v>
      </c>
      <c r="E65" s="221">
        <f t="shared" si="0"/>
        <v>0</v>
      </c>
      <c r="F65" s="24"/>
    </row>
    <row r="66" spans="1:6" s="23" customFormat="1" ht="13.5" customHeight="1">
      <c r="A66" s="125">
        <v>42</v>
      </c>
      <c r="B66" s="139" t="s">
        <v>12</v>
      </c>
      <c r="C66" s="24">
        <f>SUM(C67+C69)</f>
        <v>638056</v>
      </c>
      <c r="D66" s="24">
        <f>SUM(D67+D69)</f>
        <v>522254</v>
      </c>
      <c r="E66" s="185">
        <f t="shared" si="0"/>
        <v>81.85080933335004</v>
      </c>
      <c r="F66" s="24"/>
    </row>
    <row r="67" spans="1:6" s="23" customFormat="1" ht="13.5" customHeight="1">
      <c r="A67" s="125">
        <v>421</v>
      </c>
      <c r="B67" s="128" t="s">
        <v>13</v>
      </c>
      <c r="C67" s="24">
        <f>C68</f>
        <v>0</v>
      </c>
      <c r="D67" s="24">
        <f>D68</f>
        <v>90651</v>
      </c>
      <c r="E67" s="115" t="s">
        <v>94</v>
      </c>
      <c r="F67" s="24"/>
    </row>
    <row r="68" spans="1:6" s="23" customFormat="1" ht="13.5" customHeight="1">
      <c r="A68" s="31">
        <v>4213</v>
      </c>
      <c r="B68" s="132" t="s">
        <v>148</v>
      </c>
      <c r="C68" s="214">
        <f>'rashodi-opći dio'!D76</f>
        <v>0</v>
      </c>
      <c r="D68" s="22">
        <v>90651</v>
      </c>
      <c r="E68" s="221">
        <v>0</v>
      </c>
      <c r="F68" s="24"/>
    </row>
    <row r="69" spans="1:6" s="23" customFormat="1" ht="13.5" customHeight="1">
      <c r="A69" s="125">
        <v>422</v>
      </c>
      <c r="B69" s="128" t="s">
        <v>16</v>
      </c>
      <c r="C69" s="24">
        <f>SUM(C70:C74)</f>
        <v>638056</v>
      </c>
      <c r="D69" s="24">
        <f>SUM(D70:D74)</f>
        <v>431603</v>
      </c>
      <c r="E69" s="185">
        <f t="shared" si="0"/>
        <v>67.64343568589591</v>
      </c>
      <c r="F69" s="24"/>
    </row>
    <row r="70" spans="1:6" ht="13.5" customHeight="1">
      <c r="A70" s="31" t="s">
        <v>14</v>
      </c>
      <c r="B70" s="187" t="s">
        <v>15</v>
      </c>
      <c r="C70" s="214">
        <v>469240</v>
      </c>
      <c r="D70" s="22">
        <v>403936</v>
      </c>
      <c r="E70" s="221">
        <f t="shared" si="0"/>
        <v>86.08302787486147</v>
      </c>
      <c r="F70" s="24"/>
    </row>
    <row r="71" spans="1:6" ht="13.5" customHeight="1">
      <c r="A71" s="31">
        <v>4222</v>
      </c>
      <c r="B71" s="188" t="s">
        <v>87</v>
      </c>
      <c r="C71" s="214">
        <v>48816</v>
      </c>
      <c r="D71" s="22">
        <v>18872</v>
      </c>
      <c r="E71" s="221">
        <f t="shared" si="0"/>
        <v>38.65945591609308</v>
      </c>
      <c r="F71" s="24"/>
    </row>
    <row r="72" spans="1:6" ht="13.5" customHeight="1" hidden="1">
      <c r="A72" s="31">
        <v>4223</v>
      </c>
      <c r="B72" s="188" t="s">
        <v>134</v>
      </c>
      <c r="C72" s="214">
        <f>'rashodi-opći dio'!D80</f>
        <v>0</v>
      </c>
      <c r="D72" s="22"/>
      <c r="E72" s="221" t="e">
        <f t="shared" si="0"/>
        <v>#DIV/0!</v>
      </c>
      <c r="F72" s="24"/>
    </row>
    <row r="73" spans="1:6" ht="13.5" customHeight="1">
      <c r="A73" s="31">
        <v>4223</v>
      </c>
      <c r="B73" s="188" t="s">
        <v>134</v>
      </c>
      <c r="C73" s="214">
        <v>20000</v>
      </c>
      <c r="D73" s="22">
        <v>8795</v>
      </c>
      <c r="E73" s="221">
        <f t="shared" si="0"/>
        <v>43.974999999999994</v>
      </c>
      <c r="F73" s="24"/>
    </row>
    <row r="74" spans="1:6" ht="13.5" customHeight="1" hidden="1">
      <c r="A74" s="31">
        <v>4227</v>
      </c>
      <c r="B74" s="188" t="s">
        <v>88</v>
      </c>
      <c r="C74" s="214">
        <v>100000</v>
      </c>
      <c r="D74" s="22">
        <v>0</v>
      </c>
      <c r="E74" s="221">
        <f t="shared" si="0"/>
        <v>0</v>
      </c>
      <c r="F74" s="24"/>
    </row>
    <row r="75" spans="1:6" ht="12.75" customHeight="1" hidden="1">
      <c r="A75" s="139">
        <v>45</v>
      </c>
      <c r="B75" s="128" t="s">
        <v>151</v>
      </c>
      <c r="C75" s="24">
        <f>SUM(C76)</f>
        <v>0</v>
      </c>
      <c r="D75" s="24">
        <f>SUM(D76)</f>
        <v>0</v>
      </c>
      <c r="E75" s="36" t="e">
        <f t="shared" si="0"/>
        <v>#DIV/0!</v>
      </c>
      <c r="F75" s="24"/>
    </row>
    <row r="76" spans="1:6" ht="12.75" customHeight="1" hidden="1">
      <c r="A76" s="139">
        <v>451</v>
      </c>
      <c r="B76" s="128" t="s">
        <v>138</v>
      </c>
      <c r="C76" s="24">
        <f>SUM(C77)</f>
        <v>0</v>
      </c>
      <c r="D76" s="24">
        <f>SUM(D77)</f>
        <v>0</v>
      </c>
      <c r="E76" s="36" t="e">
        <f t="shared" si="0"/>
        <v>#DIV/0!</v>
      </c>
      <c r="F76" s="24"/>
    </row>
    <row r="77" spans="1:6" ht="12.75" customHeight="1" hidden="1">
      <c r="A77" s="141">
        <v>4511</v>
      </c>
      <c r="B77" s="132" t="s">
        <v>138</v>
      </c>
      <c r="C77" s="22">
        <f>'rashodi-opći dio'!D87</f>
        <v>0</v>
      </c>
      <c r="D77" s="22">
        <f>'rashodi-opći dio'!E87</f>
        <v>0</v>
      </c>
      <c r="E77" s="36" t="e">
        <f t="shared" si="0"/>
        <v>#DIV/0!</v>
      </c>
      <c r="F77" s="24"/>
    </row>
    <row r="78" spans="1:6" s="23" customFormat="1" ht="12.75" customHeight="1">
      <c r="A78" s="139">
        <v>45</v>
      </c>
      <c r="B78" s="128" t="s">
        <v>151</v>
      </c>
      <c r="C78" s="24">
        <f>SUM(C79)</f>
        <v>0</v>
      </c>
      <c r="D78" s="24">
        <f>SUM(D79)</f>
        <v>83640</v>
      </c>
      <c r="E78" s="115" t="s">
        <v>94</v>
      </c>
      <c r="F78" s="24"/>
    </row>
    <row r="79" spans="1:6" s="23" customFormat="1" ht="12.75" customHeight="1">
      <c r="A79" s="139">
        <v>451</v>
      </c>
      <c r="B79" s="128" t="s">
        <v>138</v>
      </c>
      <c r="C79" s="24">
        <f>SUM(C80)</f>
        <v>0</v>
      </c>
      <c r="D79" s="24">
        <f>SUM(D80)</f>
        <v>83640</v>
      </c>
      <c r="E79" s="115" t="s">
        <v>94</v>
      </c>
      <c r="F79" s="24"/>
    </row>
    <row r="80" spans="1:6" ht="12.75" customHeight="1">
      <c r="A80" s="141">
        <v>4511</v>
      </c>
      <c r="B80" s="132" t="s">
        <v>138</v>
      </c>
      <c r="C80" s="214">
        <v>0</v>
      </c>
      <c r="D80" s="22">
        <v>83640</v>
      </c>
      <c r="E80" s="221">
        <v>0</v>
      </c>
      <c r="F80" s="22"/>
    </row>
    <row r="81" spans="1:6" ht="12.75" customHeight="1">
      <c r="A81" s="141"/>
      <c r="B81" s="132"/>
      <c r="C81" s="22"/>
      <c r="D81" s="22"/>
      <c r="F81" s="24"/>
    </row>
    <row r="82" spans="1:6" ht="12.75" customHeight="1">
      <c r="A82" s="189" t="s">
        <v>153</v>
      </c>
      <c r="B82" s="128" t="s">
        <v>163</v>
      </c>
      <c r="C82" s="24">
        <f aca="true" t="shared" si="1" ref="C82:D84">C83</f>
        <v>50000</v>
      </c>
      <c r="D82" s="24">
        <f t="shared" si="1"/>
        <v>0</v>
      </c>
      <c r="E82" s="185">
        <f t="shared" si="0"/>
        <v>0</v>
      </c>
      <c r="F82" s="24"/>
    </row>
    <row r="83" spans="1:6" ht="12.75" customHeight="1">
      <c r="A83" s="128">
        <v>32</v>
      </c>
      <c r="B83" s="128" t="s">
        <v>0</v>
      </c>
      <c r="C83" s="24">
        <f t="shared" si="1"/>
        <v>50000</v>
      </c>
      <c r="D83" s="24">
        <f t="shared" si="1"/>
        <v>0</v>
      </c>
      <c r="E83" s="185">
        <f aca="true" t="shared" si="2" ref="E83:E144">D83/C83*100</f>
        <v>0</v>
      </c>
      <c r="F83" s="24"/>
    </row>
    <row r="84" spans="1:6" ht="12.75" customHeight="1">
      <c r="A84" s="139">
        <v>323</v>
      </c>
      <c r="B84" s="139" t="s">
        <v>7</v>
      </c>
      <c r="C84" s="24">
        <f t="shared" si="1"/>
        <v>50000</v>
      </c>
      <c r="D84" s="24">
        <f t="shared" si="1"/>
        <v>0</v>
      </c>
      <c r="E84" s="185">
        <f t="shared" si="2"/>
        <v>0</v>
      </c>
      <c r="F84" s="24"/>
    </row>
    <row r="85" spans="1:6" ht="12.75" customHeight="1" hidden="1">
      <c r="A85" s="132">
        <v>3237</v>
      </c>
      <c r="B85" s="141" t="s">
        <v>181</v>
      </c>
      <c r="C85" s="214">
        <v>50000</v>
      </c>
      <c r="D85" s="22">
        <v>0</v>
      </c>
      <c r="E85" s="221">
        <f t="shared" si="2"/>
        <v>0</v>
      </c>
      <c r="F85" s="24"/>
    </row>
    <row r="86" spans="1:6" ht="12.75" customHeight="1">
      <c r="A86" s="141"/>
      <c r="B86" s="132"/>
      <c r="C86" s="22"/>
      <c r="D86" s="22"/>
      <c r="F86" s="24"/>
    </row>
    <row r="87" spans="1:6" ht="13.5" customHeight="1">
      <c r="A87" s="189" t="s">
        <v>156</v>
      </c>
      <c r="B87" s="128" t="s">
        <v>154</v>
      </c>
      <c r="C87" s="24">
        <f>C88+C99</f>
        <v>7019193</v>
      </c>
      <c r="D87" s="24">
        <f>D88+D99</f>
        <v>8417796</v>
      </c>
      <c r="E87" s="185">
        <f t="shared" si="2"/>
        <v>119.92541022878271</v>
      </c>
      <c r="F87" s="24"/>
    </row>
    <row r="88" spans="1:6" ht="12.75" customHeight="1">
      <c r="A88" s="128">
        <v>32</v>
      </c>
      <c r="B88" s="128" t="s">
        <v>0</v>
      </c>
      <c r="C88" s="24">
        <f>C89+C93</f>
        <v>6943406</v>
      </c>
      <c r="D88" s="24">
        <f>D89+D93</f>
        <v>8412640</v>
      </c>
      <c r="E88" s="185">
        <f t="shared" si="2"/>
        <v>121.16013380176818</v>
      </c>
      <c r="F88" s="24"/>
    </row>
    <row r="89" spans="1:6" ht="12.75" customHeight="1">
      <c r="A89" s="139">
        <v>322</v>
      </c>
      <c r="B89" s="139" t="s">
        <v>44</v>
      </c>
      <c r="C89" s="24">
        <f>C90+C91+C92</f>
        <v>1280847</v>
      </c>
      <c r="D89" s="24">
        <f>D90+D91+D92</f>
        <v>1055300</v>
      </c>
      <c r="E89" s="185">
        <f t="shared" si="2"/>
        <v>82.39079296746607</v>
      </c>
      <c r="F89" s="24"/>
    </row>
    <row r="90" spans="1:6" ht="12.75" customHeight="1">
      <c r="A90" s="141">
        <v>3223</v>
      </c>
      <c r="B90" s="132" t="s">
        <v>46</v>
      </c>
      <c r="C90" s="214">
        <v>990343</v>
      </c>
      <c r="D90" s="22">
        <v>901340</v>
      </c>
      <c r="E90" s="221">
        <f t="shared" si="2"/>
        <v>91.01291168817268</v>
      </c>
      <c r="F90" s="24"/>
    </row>
    <row r="91" spans="1:6" ht="12.75" customHeight="1">
      <c r="A91" s="141">
        <v>3224</v>
      </c>
      <c r="B91" s="132" t="s">
        <v>155</v>
      </c>
      <c r="C91" s="214">
        <v>210504</v>
      </c>
      <c r="D91" s="22">
        <v>114317</v>
      </c>
      <c r="E91" s="221">
        <f t="shared" si="2"/>
        <v>54.30633147113594</v>
      </c>
      <c r="F91" s="24"/>
    </row>
    <row r="92" spans="1:6" ht="12.75" customHeight="1">
      <c r="A92" s="141" t="s">
        <v>5</v>
      </c>
      <c r="B92" s="141" t="s">
        <v>6</v>
      </c>
      <c r="C92" s="214">
        <v>80000</v>
      </c>
      <c r="D92" s="22">
        <v>39643</v>
      </c>
      <c r="E92" s="221">
        <f t="shared" si="2"/>
        <v>49.55375</v>
      </c>
      <c r="F92" s="24"/>
    </row>
    <row r="93" spans="1:6" ht="12.75" customHeight="1">
      <c r="A93" s="139">
        <v>323</v>
      </c>
      <c r="B93" s="139" t="s">
        <v>7</v>
      </c>
      <c r="C93" s="24">
        <f>SUM(C94:C98)</f>
        <v>5662559</v>
      </c>
      <c r="D93" s="24">
        <f>SUM(D94:D98)</f>
        <v>7357340</v>
      </c>
      <c r="E93" s="185">
        <f t="shared" si="2"/>
        <v>129.9295954355619</v>
      </c>
      <c r="F93" s="24"/>
    </row>
    <row r="94" spans="1:6" ht="12.75" customHeight="1">
      <c r="A94" s="132">
        <v>3231</v>
      </c>
      <c r="B94" s="132" t="s">
        <v>47</v>
      </c>
      <c r="C94" s="214">
        <v>56930</v>
      </c>
      <c r="D94" s="22">
        <v>41896</v>
      </c>
      <c r="E94" s="221">
        <f t="shared" si="2"/>
        <v>73.59213068680836</v>
      </c>
      <c r="F94" s="24"/>
    </row>
    <row r="95" spans="1:6" ht="12.75" customHeight="1">
      <c r="A95" s="132">
        <v>3232</v>
      </c>
      <c r="B95" s="141" t="s">
        <v>8</v>
      </c>
      <c r="C95" s="214">
        <v>1196178</v>
      </c>
      <c r="D95" s="22">
        <v>1162979</v>
      </c>
      <c r="E95" s="221">
        <f t="shared" si="2"/>
        <v>97.22457694423406</v>
      </c>
      <c r="F95" s="24"/>
    </row>
    <row r="96" spans="1:6" ht="12.75" customHeight="1">
      <c r="A96" s="132">
        <v>3234</v>
      </c>
      <c r="B96" s="132" t="s">
        <v>48</v>
      </c>
      <c r="C96" s="214">
        <v>3738048</v>
      </c>
      <c r="D96" s="22">
        <v>5511238</v>
      </c>
      <c r="E96" s="221">
        <f t="shared" si="2"/>
        <v>147.4362555001969</v>
      </c>
      <c r="F96" s="24"/>
    </row>
    <row r="97" spans="1:6" ht="12.75" customHeight="1">
      <c r="A97" s="132">
        <v>3237</v>
      </c>
      <c r="B97" s="141" t="s">
        <v>9</v>
      </c>
      <c r="C97" s="214">
        <v>334801</v>
      </c>
      <c r="D97" s="22">
        <v>317812</v>
      </c>
      <c r="E97" s="221">
        <f t="shared" si="2"/>
        <v>94.92564239652809</v>
      </c>
      <c r="F97" s="24"/>
    </row>
    <row r="98" spans="1:6" ht="12.75" customHeight="1">
      <c r="A98" s="132">
        <v>3239</v>
      </c>
      <c r="B98" s="141" t="s">
        <v>51</v>
      </c>
      <c r="C98" s="214">
        <v>336602</v>
      </c>
      <c r="D98" s="22">
        <v>323415</v>
      </c>
      <c r="E98" s="221">
        <f t="shared" si="2"/>
        <v>96.08231680144503</v>
      </c>
      <c r="F98" s="24"/>
    </row>
    <row r="99" spans="1:6" ht="12.75" customHeight="1">
      <c r="A99" s="125">
        <v>42</v>
      </c>
      <c r="B99" s="139" t="s">
        <v>12</v>
      </c>
      <c r="C99" s="24">
        <f>C100</f>
        <v>75787</v>
      </c>
      <c r="D99" s="24">
        <f>D100</f>
        <v>5156</v>
      </c>
      <c r="E99" s="185">
        <f t="shared" si="2"/>
        <v>6.803277606977449</v>
      </c>
      <c r="F99" s="24"/>
    </row>
    <row r="100" spans="1:6" ht="12.75" customHeight="1">
      <c r="A100" s="125">
        <v>422</v>
      </c>
      <c r="B100" s="128" t="s">
        <v>16</v>
      </c>
      <c r="C100" s="24">
        <f>C101</f>
        <v>75787</v>
      </c>
      <c r="D100" s="24">
        <f>D101</f>
        <v>5156</v>
      </c>
      <c r="E100" s="185">
        <f t="shared" si="2"/>
        <v>6.803277606977449</v>
      </c>
      <c r="F100" s="24"/>
    </row>
    <row r="101" spans="1:6" ht="12.75" customHeight="1">
      <c r="A101" s="31">
        <v>4227</v>
      </c>
      <c r="B101" s="188" t="s">
        <v>88</v>
      </c>
      <c r="C101" s="214">
        <f>100000-24213</f>
        <v>75787</v>
      </c>
      <c r="D101" s="22">
        <v>5156</v>
      </c>
      <c r="E101" s="221">
        <f t="shared" si="2"/>
        <v>6.803277606977449</v>
      </c>
      <c r="F101" s="24"/>
    </row>
    <row r="102" spans="1:6" ht="12.75" customHeight="1">
      <c r="A102" s="141"/>
      <c r="B102" s="132"/>
      <c r="C102" s="22"/>
      <c r="D102" s="22"/>
      <c r="F102" s="24"/>
    </row>
    <row r="103" spans="1:6" ht="12.75" customHeight="1">
      <c r="A103" s="189" t="s">
        <v>158</v>
      </c>
      <c r="B103" s="128" t="s">
        <v>157</v>
      </c>
      <c r="C103" s="24">
        <f>C104+C111+C114</f>
        <v>3679032</v>
      </c>
      <c r="D103" s="24">
        <f>D104+D111+D114</f>
        <v>3410952</v>
      </c>
      <c r="E103" s="185">
        <f t="shared" si="2"/>
        <v>92.71330067256822</v>
      </c>
      <c r="F103" s="24"/>
    </row>
    <row r="104" spans="1:6" ht="12.75" customHeight="1">
      <c r="A104" s="128">
        <v>32</v>
      </c>
      <c r="B104" s="128" t="s">
        <v>0</v>
      </c>
      <c r="C104" s="24">
        <f>C105+C109</f>
        <v>3479032</v>
      </c>
      <c r="D104" s="24">
        <f>D105+D109</f>
        <v>3410952</v>
      </c>
      <c r="E104" s="185">
        <f t="shared" si="2"/>
        <v>98.0431338372283</v>
      </c>
      <c r="F104" s="24"/>
    </row>
    <row r="105" spans="1:6" ht="12.75" customHeight="1">
      <c r="A105" s="139">
        <v>323</v>
      </c>
      <c r="B105" s="139" t="s">
        <v>7</v>
      </c>
      <c r="C105" s="24">
        <f>C106+C107+C108</f>
        <v>3379032</v>
      </c>
      <c r="D105" s="24">
        <f>D106+D107+D108</f>
        <v>3374665</v>
      </c>
      <c r="E105" s="185">
        <f t="shared" si="2"/>
        <v>99.87076180397226</v>
      </c>
      <c r="F105" s="24"/>
    </row>
    <row r="106" spans="1:6" ht="12.75" customHeight="1" hidden="1">
      <c r="A106" s="132">
        <v>3232</v>
      </c>
      <c r="B106" s="141" t="s">
        <v>8</v>
      </c>
      <c r="C106" s="214">
        <v>10000</v>
      </c>
      <c r="D106" s="22">
        <v>0</v>
      </c>
      <c r="E106" s="221">
        <f t="shared" si="2"/>
        <v>0</v>
      </c>
      <c r="F106" s="24"/>
    </row>
    <row r="107" spans="1:6" ht="12.75" customHeight="1">
      <c r="A107" s="132">
        <v>3235</v>
      </c>
      <c r="B107" s="132" t="s">
        <v>49</v>
      </c>
      <c r="C107" s="214">
        <v>2582601</v>
      </c>
      <c r="D107" s="22">
        <v>2575848</v>
      </c>
      <c r="E107" s="221">
        <f t="shared" si="2"/>
        <v>99.7385194228609</v>
      </c>
      <c r="F107" s="24"/>
    </row>
    <row r="108" spans="1:6" ht="12.75" customHeight="1">
      <c r="A108" s="132">
        <v>3237</v>
      </c>
      <c r="B108" s="141" t="s">
        <v>9</v>
      </c>
      <c r="C108" s="214">
        <v>786431</v>
      </c>
      <c r="D108" s="22">
        <v>798817</v>
      </c>
      <c r="E108" s="221">
        <f t="shared" si="2"/>
        <v>101.57496334707051</v>
      </c>
      <c r="F108" s="24"/>
    </row>
    <row r="109" spans="1:6" ht="12.75" customHeight="1">
      <c r="A109" s="128">
        <v>329</v>
      </c>
      <c r="B109" s="128" t="s">
        <v>53</v>
      </c>
      <c r="C109" s="24">
        <f>C110</f>
        <v>100000</v>
      </c>
      <c r="D109" s="24">
        <f>D110</f>
        <v>36287</v>
      </c>
      <c r="E109" s="185">
        <f t="shared" si="2"/>
        <v>36.287000000000006</v>
      </c>
      <c r="F109" s="24"/>
    </row>
    <row r="110" spans="1:6" ht="12.75" customHeight="1">
      <c r="A110" s="132">
        <v>3295</v>
      </c>
      <c r="B110" s="132" t="s">
        <v>127</v>
      </c>
      <c r="C110" s="214">
        <v>100000</v>
      </c>
      <c r="D110" s="22">
        <v>36287</v>
      </c>
      <c r="E110" s="221">
        <f t="shared" si="2"/>
        <v>36.287000000000006</v>
      </c>
      <c r="F110" s="24"/>
    </row>
    <row r="111" spans="1:6" ht="12.75" customHeight="1">
      <c r="A111" s="128">
        <v>41</v>
      </c>
      <c r="B111" s="128" t="s">
        <v>145</v>
      </c>
      <c r="C111" s="24">
        <f>C112</f>
        <v>20000</v>
      </c>
      <c r="D111" s="24">
        <f>D112</f>
        <v>0</v>
      </c>
      <c r="E111" s="185">
        <f t="shared" si="2"/>
        <v>0</v>
      </c>
      <c r="F111" s="24"/>
    </row>
    <row r="112" spans="1:6" ht="12.75" customHeight="1">
      <c r="A112" s="128">
        <v>412</v>
      </c>
      <c r="B112" s="128" t="s">
        <v>152</v>
      </c>
      <c r="C112" s="24">
        <f>C113</f>
        <v>20000</v>
      </c>
      <c r="D112" s="24">
        <f>D113</f>
        <v>0</v>
      </c>
      <c r="E112" s="185">
        <f t="shared" si="2"/>
        <v>0</v>
      </c>
      <c r="F112" s="24"/>
    </row>
    <row r="113" spans="1:6" ht="12.75" customHeight="1">
      <c r="A113" s="132">
        <v>4123</v>
      </c>
      <c r="B113" s="132" t="s">
        <v>146</v>
      </c>
      <c r="C113" s="214">
        <v>20000</v>
      </c>
      <c r="D113" s="22">
        <v>0</v>
      </c>
      <c r="E113" s="221">
        <f t="shared" si="2"/>
        <v>0</v>
      </c>
      <c r="F113" s="24"/>
    </row>
    <row r="114" spans="1:6" ht="12.75" customHeight="1">
      <c r="A114" s="125">
        <v>42</v>
      </c>
      <c r="B114" s="139" t="s">
        <v>12</v>
      </c>
      <c r="C114" s="24">
        <f>C115+C117</f>
        <v>180000</v>
      </c>
      <c r="D114" s="24">
        <f>D115+D117</f>
        <v>0</v>
      </c>
      <c r="E114" s="185">
        <f t="shared" si="2"/>
        <v>0</v>
      </c>
      <c r="F114" s="24"/>
    </row>
    <row r="115" spans="1:6" ht="12.75" customHeight="1">
      <c r="A115" s="125">
        <v>422</v>
      </c>
      <c r="B115" s="128" t="s">
        <v>16</v>
      </c>
      <c r="C115" s="24">
        <f>C116</f>
        <v>30000</v>
      </c>
      <c r="D115" s="24">
        <f>D116</f>
        <v>0</v>
      </c>
      <c r="E115" s="185">
        <f t="shared" si="2"/>
        <v>0</v>
      </c>
      <c r="F115" s="24"/>
    </row>
    <row r="116" spans="1:6" ht="12.75" customHeight="1" hidden="1">
      <c r="A116" s="31" t="s">
        <v>14</v>
      </c>
      <c r="B116" s="187" t="s">
        <v>15</v>
      </c>
      <c r="C116" s="214">
        <v>30000</v>
      </c>
      <c r="D116" s="22">
        <v>0</v>
      </c>
      <c r="E116" s="221">
        <f t="shared" si="2"/>
        <v>0</v>
      </c>
      <c r="F116" s="24"/>
    </row>
    <row r="117" spans="1:6" ht="12.75" customHeight="1">
      <c r="A117" s="139">
        <v>426</v>
      </c>
      <c r="B117" s="128" t="s">
        <v>135</v>
      </c>
      <c r="C117" s="24">
        <f>C118</f>
        <v>150000</v>
      </c>
      <c r="D117" s="24">
        <f>D118</f>
        <v>0</v>
      </c>
      <c r="E117" s="185">
        <f t="shared" si="2"/>
        <v>0</v>
      </c>
      <c r="F117" s="24"/>
    </row>
    <row r="118" spans="1:6" ht="12.75" customHeight="1" hidden="1">
      <c r="A118" s="141">
        <v>4262</v>
      </c>
      <c r="B118" s="132" t="s">
        <v>136</v>
      </c>
      <c r="C118" s="214">
        <v>150000</v>
      </c>
      <c r="D118" s="22">
        <v>0</v>
      </c>
      <c r="E118" s="221">
        <f t="shared" si="2"/>
        <v>0</v>
      </c>
      <c r="F118" s="24"/>
    </row>
    <row r="119" spans="1:6" ht="12.75" customHeight="1">
      <c r="A119" s="141"/>
      <c r="B119" s="132"/>
      <c r="C119" s="22"/>
      <c r="D119" s="22"/>
      <c r="F119" s="24"/>
    </row>
    <row r="120" spans="1:6" ht="12.75" customHeight="1">
      <c r="A120" s="189" t="s">
        <v>160</v>
      </c>
      <c r="B120" s="128" t="s">
        <v>159</v>
      </c>
      <c r="C120" s="24">
        <f>C121+C124</f>
        <v>498243</v>
      </c>
      <c r="D120" s="24">
        <f>D121+D124</f>
        <v>441108</v>
      </c>
      <c r="E120" s="185">
        <f t="shared" si="2"/>
        <v>88.53270392158043</v>
      </c>
      <c r="F120" s="24"/>
    </row>
    <row r="121" spans="1:6" ht="12.75" customHeight="1">
      <c r="A121" s="128">
        <v>32</v>
      </c>
      <c r="B121" s="128" t="s">
        <v>0</v>
      </c>
      <c r="C121" s="24">
        <f>C122</f>
        <v>448243</v>
      </c>
      <c r="D121" s="24">
        <f>D122</f>
        <v>441108</v>
      </c>
      <c r="E121" s="185">
        <f t="shared" si="2"/>
        <v>98.40822946482155</v>
      </c>
      <c r="F121" s="24"/>
    </row>
    <row r="122" spans="1:6" ht="12.75" customHeight="1">
      <c r="A122" s="139">
        <v>323</v>
      </c>
      <c r="B122" s="139" t="s">
        <v>7</v>
      </c>
      <c r="C122" s="24">
        <f>C123</f>
        <v>448243</v>
      </c>
      <c r="D122" s="24">
        <f>D123</f>
        <v>441108</v>
      </c>
      <c r="E122" s="185">
        <f t="shared" si="2"/>
        <v>98.40822946482155</v>
      </c>
      <c r="F122" s="24"/>
    </row>
    <row r="123" spans="1:6" ht="12.75" customHeight="1">
      <c r="A123" s="132">
        <v>3237</v>
      </c>
      <c r="B123" s="141" t="s">
        <v>9</v>
      </c>
      <c r="C123" s="214">
        <f>600000-151757</f>
        <v>448243</v>
      </c>
      <c r="D123" s="22">
        <v>441108</v>
      </c>
      <c r="E123" s="36">
        <f t="shared" si="2"/>
        <v>98.40822946482155</v>
      </c>
      <c r="F123" s="24"/>
    </row>
    <row r="124" spans="1:6" ht="12.75" customHeight="1">
      <c r="A124" s="128">
        <v>41</v>
      </c>
      <c r="B124" s="128" t="s">
        <v>145</v>
      </c>
      <c r="C124" s="24">
        <f>C125</f>
        <v>50000</v>
      </c>
      <c r="D124" s="24">
        <f>D125</f>
        <v>0</v>
      </c>
      <c r="E124" s="185">
        <f t="shared" si="2"/>
        <v>0</v>
      </c>
      <c r="F124" s="24"/>
    </row>
    <row r="125" spans="1:6" ht="12.75" customHeight="1">
      <c r="A125" s="128">
        <v>412</v>
      </c>
      <c r="B125" s="128" t="s">
        <v>152</v>
      </c>
      <c r="C125" s="24">
        <f>C126</f>
        <v>50000</v>
      </c>
      <c r="D125" s="24">
        <f>D126</f>
        <v>0</v>
      </c>
      <c r="E125" s="185">
        <f t="shared" si="2"/>
        <v>0</v>
      </c>
      <c r="F125" s="24"/>
    </row>
    <row r="126" spans="1:6" ht="12.75" customHeight="1" hidden="1">
      <c r="A126" s="132">
        <v>4123</v>
      </c>
      <c r="B126" s="132" t="s">
        <v>146</v>
      </c>
      <c r="C126" s="214">
        <v>50000</v>
      </c>
      <c r="D126" s="22">
        <v>0</v>
      </c>
      <c r="E126" s="221">
        <f t="shared" si="2"/>
        <v>0</v>
      </c>
      <c r="F126" s="24"/>
    </row>
    <row r="127" spans="1:6" ht="12.75" customHeight="1">
      <c r="A127" s="132"/>
      <c r="B127" s="132"/>
      <c r="C127" s="22"/>
      <c r="D127" s="22"/>
      <c r="F127" s="24"/>
    </row>
    <row r="128" spans="1:6" ht="25.5" customHeight="1">
      <c r="A128" s="189" t="s">
        <v>165</v>
      </c>
      <c r="B128" s="83" t="s">
        <v>166</v>
      </c>
      <c r="C128" s="24">
        <f>C129+C132</f>
        <v>273500</v>
      </c>
      <c r="D128" s="24">
        <f>D129+D132</f>
        <v>0</v>
      </c>
      <c r="E128" s="185">
        <f t="shared" si="2"/>
        <v>0</v>
      </c>
      <c r="F128" s="24"/>
    </row>
    <row r="129" spans="1:6" ht="12.75" customHeight="1">
      <c r="A129" s="128">
        <v>32</v>
      </c>
      <c r="B129" s="128" t="s">
        <v>0</v>
      </c>
      <c r="C129" s="24">
        <f>C130</f>
        <v>48500</v>
      </c>
      <c r="D129" s="24">
        <f>D130</f>
        <v>0</v>
      </c>
      <c r="E129" s="185">
        <f t="shared" si="2"/>
        <v>0</v>
      </c>
      <c r="F129" s="24"/>
    </row>
    <row r="130" spans="1:6" ht="12.75" customHeight="1">
      <c r="A130" s="139">
        <v>323</v>
      </c>
      <c r="B130" s="139" t="s">
        <v>7</v>
      </c>
      <c r="C130" s="24">
        <f>C131</f>
        <v>48500</v>
      </c>
      <c r="D130" s="24">
        <f>D131</f>
        <v>0</v>
      </c>
      <c r="E130" s="185">
        <f t="shared" si="2"/>
        <v>0</v>
      </c>
      <c r="F130" s="24"/>
    </row>
    <row r="131" spans="1:6" ht="12.75" customHeight="1">
      <c r="A131" s="132">
        <v>3238</v>
      </c>
      <c r="B131" s="141" t="s">
        <v>10</v>
      </c>
      <c r="C131" s="214">
        <f>50000-1500</f>
        <v>48500</v>
      </c>
      <c r="D131" s="22">
        <v>0</v>
      </c>
      <c r="E131" s="221">
        <f t="shared" si="2"/>
        <v>0</v>
      </c>
      <c r="F131" s="24"/>
    </row>
    <row r="132" spans="1:6" ht="12.75" customHeight="1">
      <c r="A132" s="125">
        <v>42</v>
      </c>
      <c r="B132" s="139" t="s">
        <v>12</v>
      </c>
      <c r="C132" s="24">
        <f>C133</f>
        <v>225000</v>
      </c>
      <c r="D132" s="24">
        <f>D133</f>
        <v>0</v>
      </c>
      <c r="E132" s="185">
        <f t="shared" si="2"/>
        <v>0</v>
      </c>
      <c r="F132" s="24"/>
    </row>
    <row r="133" spans="1:6" ht="12.75" customHeight="1">
      <c r="A133" s="139">
        <v>426</v>
      </c>
      <c r="B133" s="128" t="s">
        <v>135</v>
      </c>
      <c r="C133" s="24">
        <f>C134</f>
        <v>225000</v>
      </c>
      <c r="D133" s="24">
        <f>D134</f>
        <v>0</v>
      </c>
      <c r="E133" s="185">
        <f t="shared" si="2"/>
        <v>0</v>
      </c>
      <c r="F133" s="24"/>
    </row>
    <row r="134" spans="1:6" ht="12.75" customHeight="1">
      <c r="A134" s="141">
        <v>4262</v>
      </c>
      <c r="B134" s="132" t="s">
        <v>136</v>
      </c>
      <c r="C134" s="214">
        <f>300000-75000</f>
        <v>225000</v>
      </c>
      <c r="D134" s="22">
        <v>0</v>
      </c>
      <c r="E134" s="221">
        <f t="shared" si="2"/>
        <v>0</v>
      </c>
      <c r="F134" s="24"/>
    </row>
    <row r="135" spans="1:6" ht="12.75" customHeight="1">
      <c r="A135" s="125"/>
      <c r="B135" s="139"/>
      <c r="C135" s="22"/>
      <c r="D135" s="22"/>
      <c r="F135" s="24"/>
    </row>
    <row r="136" spans="1:6" ht="12.75" customHeight="1">
      <c r="A136" s="189" t="s">
        <v>167</v>
      </c>
      <c r="B136" s="128" t="s">
        <v>168</v>
      </c>
      <c r="C136" s="24">
        <f aca="true" t="shared" si="3" ref="C136:D138">C137</f>
        <v>20000</v>
      </c>
      <c r="D136" s="24">
        <f t="shared" si="3"/>
        <v>0</v>
      </c>
      <c r="E136" s="185">
        <f t="shared" si="2"/>
        <v>0</v>
      </c>
      <c r="F136" s="24"/>
    </row>
    <row r="137" spans="1:6" ht="12.75" customHeight="1">
      <c r="A137" s="128">
        <v>32</v>
      </c>
      <c r="B137" s="128" t="s">
        <v>0</v>
      </c>
      <c r="C137" s="24">
        <f t="shared" si="3"/>
        <v>20000</v>
      </c>
      <c r="D137" s="24">
        <f t="shared" si="3"/>
        <v>0</v>
      </c>
      <c r="E137" s="185">
        <f t="shared" si="2"/>
        <v>0</v>
      </c>
      <c r="F137" s="24"/>
    </row>
    <row r="138" spans="1:6" ht="12.75" customHeight="1">
      <c r="A138" s="139">
        <v>323</v>
      </c>
      <c r="B138" s="139" t="s">
        <v>7</v>
      </c>
      <c r="C138" s="24">
        <f t="shared" si="3"/>
        <v>20000</v>
      </c>
      <c r="D138" s="24">
        <f t="shared" si="3"/>
        <v>0</v>
      </c>
      <c r="E138" s="185">
        <f t="shared" si="2"/>
        <v>0</v>
      </c>
      <c r="F138" s="24"/>
    </row>
    <row r="139" spans="1:6" ht="12.75" customHeight="1" hidden="1">
      <c r="A139" s="132">
        <v>3237</v>
      </c>
      <c r="B139" s="141" t="s">
        <v>9</v>
      </c>
      <c r="C139" s="214">
        <v>20000</v>
      </c>
      <c r="D139" s="22">
        <v>0</v>
      </c>
      <c r="E139" s="221">
        <f t="shared" si="2"/>
        <v>0</v>
      </c>
      <c r="F139" s="24"/>
    </row>
    <row r="140" spans="1:6" ht="12.75" customHeight="1">
      <c r="A140" s="141"/>
      <c r="B140" s="132"/>
      <c r="C140" s="22"/>
      <c r="D140" s="22"/>
      <c r="F140" s="24"/>
    </row>
    <row r="141" spans="1:6" ht="25.5" customHeight="1">
      <c r="A141" s="189" t="s">
        <v>164</v>
      </c>
      <c r="B141" s="83" t="s">
        <v>161</v>
      </c>
      <c r="C141" s="24">
        <f aca="true" t="shared" si="4" ref="C141:D143">C142</f>
        <v>5600000</v>
      </c>
      <c r="D141" s="24">
        <f t="shared" si="4"/>
        <v>5193481</v>
      </c>
      <c r="E141" s="185">
        <f t="shared" si="2"/>
        <v>92.74073214285714</v>
      </c>
      <c r="F141" s="24"/>
    </row>
    <row r="142" spans="1:6" ht="24.75" customHeight="1">
      <c r="A142" s="190">
        <v>37</v>
      </c>
      <c r="B142" s="66" t="s">
        <v>128</v>
      </c>
      <c r="C142" s="24">
        <f t="shared" si="4"/>
        <v>5600000</v>
      </c>
      <c r="D142" s="24">
        <f t="shared" si="4"/>
        <v>5193481</v>
      </c>
      <c r="E142" s="185">
        <f t="shared" si="2"/>
        <v>92.74073214285714</v>
      </c>
      <c r="F142" s="24"/>
    </row>
    <row r="143" spans="1:6" ht="12.75" customHeight="1">
      <c r="A143" s="113">
        <v>372</v>
      </c>
      <c r="B143" s="128" t="s">
        <v>142</v>
      </c>
      <c r="C143" s="24">
        <f t="shared" si="4"/>
        <v>5600000</v>
      </c>
      <c r="D143" s="24">
        <f t="shared" si="4"/>
        <v>5193481</v>
      </c>
      <c r="E143" s="185">
        <f t="shared" si="2"/>
        <v>92.74073214285714</v>
      </c>
      <c r="F143" s="24"/>
    </row>
    <row r="144" spans="1:6" ht="12.75" customHeight="1">
      <c r="A144" s="45">
        <v>3721</v>
      </c>
      <c r="B144" s="132" t="s">
        <v>129</v>
      </c>
      <c r="C144" s="214">
        <v>5600000</v>
      </c>
      <c r="D144" s="22">
        <v>5193481</v>
      </c>
      <c r="E144" s="221">
        <f t="shared" si="2"/>
        <v>92.74073214285714</v>
      </c>
      <c r="F144" s="24"/>
    </row>
    <row r="145" spans="1:6" ht="12.75" customHeight="1">
      <c r="A145" s="141"/>
      <c r="B145" s="132"/>
      <c r="C145" s="22"/>
      <c r="D145" s="22"/>
      <c r="F145" s="24"/>
    </row>
    <row r="146" spans="1:6" ht="13.5" customHeight="1">
      <c r="A146" s="139">
        <v>101</v>
      </c>
      <c r="B146" s="128" t="s">
        <v>69</v>
      </c>
      <c r="C146" s="24">
        <f>C148</f>
        <v>52322567</v>
      </c>
      <c r="D146" s="24">
        <f>D148</f>
        <v>25439553</v>
      </c>
      <c r="E146" s="185">
        <f aca="true" t="shared" si="5" ref="E146:E170">D146/C146*100</f>
        <v>48.62061335790349</v>
      </c>
      <c r="F146" s="24"/>
    </row>
    <row r="147" spans="1:6" ht="12.75" customHeight="1">
      <c r="A147" s="139"/>
      <c r="B147" s="128"/>
      <c r="C147" s="22"/>
      <c r="D147" s="22"/>
      <c r="F147" s="24"/>
    </row>
    <row r="148" spans="1:6" s="102" customFormat="1" ht="24" customHeight="1">
      <c r="A148" s="189" t="s">
        <v>81</v>
      </c>
      <c r="B148" s="191" t="s">
        <v>70</v>
      </c>
      <c r="C148" s="24">
        <f>C149+C154</f>
        <v>52322567</v>
      </c>
      <c r="D148" s="24">
        <f>D149+D154</f>
        <v>25439553</v>
      </c>
      <c r="E148" s="185">
        <f t="shared" si="5"/>
        <v>48.62061335790349</v>
      </c>
      <c r="F148" s="24"/>
    </row>
    <row r="149" spans="1:6" s="23" customFormat="1" ht="13.5" customHeight="1" hidden="1">
      <c r="A149" s="189">
        <v>3</v>
      </c>
      <c r="B149" s="176" t="s">
        <v>37</v>
      </c>
      <c r="C149" s="24">
        <f>C150</f>
        <v>19000000</v>
      </c>
      <c r="D149" s="24">
        <f>D150</f>
        <v>18450348</v>
      </c>
      <c r="E149" s="185">
        <f t="shared" si="5"/>
        <v>97.1070947368421</v>
      </c>
      <c r="F149" s="24"/>
    </row>
    <row r="150" spans="1:6" s="23" customFormat="1" ht="13.5" customHeight="1">
      <c r="A150" s="189">
        <v>34</v>
      </c>
      <c r="B150" s="83" t="s">
        <v>11</v>
      </c>
      <c r="C150" s="24">
        <f>C151</f>
        <v>19000000</v>
      </c>
      <c r="D150" s="24">
        <f>D151</f>
        <v>18450348</v>
      </c>
      <c r="E150" s="185">
        <f t="shared" si="5"/>
        <v>97.1070947368421</v>
      </c>
      <c r="F150" s="24"/>
    </row>
    <row r="151" spans="1:6" s="23" customFormat="1" ht="13.5" customHeight="1">
      <c r="A151" s="189">
        <v>342</v>
      </c>
      <c r="B151" s="48" t="s">
        <v>115</v>
      </c>
      <c r="C151" s="24">
        <f>SUM(C152+C153)</f>
        <v>19000000</v>
      </c>
      <c r="D151" s="24">
        <f>SUM(D152+D153)</f>
        <v>18450348</v>
      </c>
      <c r="E151" s="185">
        <f t="shared" si="5"/>
        <v>97.1070947368421</v>
      </c>
      <c r="F151" s="24"/>
    </row>
    <row r="152" spans="1:6" ht="38.25" customHeight="1">
      <c r="A152" s="200">
        <v>3422</v>
      </c>
      <c r="B152" s="199" t="s">
        <v>182</v>
      </c>
      <c r="C152" s="214">
        <v>3000000</v>
      </c>
      <c r="D152" s="22">
        <v>2869031</v>
      </c>
      <c r="E152" s="221">
        <f t="shared" si="5"/>
        <v>95.63436666666666</v>
      </c>
      <c r="F152" s="24"/>
    </row>
    <row r="153" spans="1:6" ht="27" customHeight="1">
      <c r="A153" s="192" t="s">
        <v>52</v>
      </c>
      <c r="B153" s="81" t="s">
        <v>102</v>
      </c>
      <c r="C153" s="214">
        <v>16000000</v>
      </c>
      <c r="D153" s="22">
        <v>15581317</v>
      </c>
      <c r="E153" s="221">
        <f t="shared" si="5"/>
        <v>97.38323125000001</v>
      </c>
      <c r="F153" s="24"/>
    </row>
    <row r="154" spans="1:6" s="23" customFormat="1" ht="13.5" customHeight="1" hidden="1">
      <c r="A154" s="193">
        <v>5</v>
      </c>
      <c r="B154" s="29" t="s">
        <v>19</v>
      </c>
      <c r="C154" s="24">
        <f>C155</f>
        <v>33322567</v>
      </c>
      <c r="D154" s="24">
        <f>D155</f>
        <v>6989205</v>
      </c>
      <c r="E154" s="36">
        <f t="shared" si="5"/>
        <v>20.974389518070442</v>
      </c>
      <c r="F154" s="24"/>
    </row>
    <row r="155" spans="1:6" s="23" customFormat="1" ht="13.5" customHeight="1">
      <c r="A155" s="193">
        <v>54</v>
      </c>
      <c r="B155" s="23" t="s">
        <v>105</v>
      </c>
      <c r="C155" s="24">
        <f>C156</f>
        <v>33322567</v>
      </c>
      <c r="D155" s="24">
        <f>D156</f>
        <v>6989205</v>
      </c>
      <c r="E155" s="185">
        <f t="shared" si="5"/>
        <v>20.974389518070442</v>
      </c>
      <c r="F155" s="24"/>
    </row>
    <row r="156" spans="1:6" s="23" customFormat="1" ht="25.5">
      <c r="A156" s="193">
        <v>544</v>
      </c>
      <c r="B156" s="20" t="s">
        <v>106</v>
      </c>
      <c r="C156" s="24">
        <f>C158</f>
        <v>33322567</v>
      </c>
      <c r="D156" s="24">
        <f>SUM(D157:D158)</f>
        <v>6989205</v>
      </c>
      <c r="E156" s="185">
        <f t="shared" si="5"/>
        <v>20.974389518070442</v>
      </c>
      <c r="F156" s="24"/>
    </row>
    <row r="157" spans="1:6" s="23" customFormat="1" ht="25.5">
      <c r="A157" s="192">
        <v>5422</v>
      </c>
      <c r="B157" s="21" t="s">
        <v>178</v>
      </c>
      <c r="C157" s="214">
        <v>0</v>
      </c>
      <c r="D157" s="22">
        <v>1174044</v>
      </c>
      <c r="E157" s="221">
        <v>0</v>
      </c>
      <c r="F157" s="24"/>
    </row>
    <row r="158" spans="1:6" ht="25.5">
      <c r="A158" s="194">
        <v>5443</v>
      </c>
      <c r="B158" s="4" t="s">
        <v>117</v>
      </c>
      <c r="C158" s="214">
        <f>'račun financiranja'!D32</f>
        <v>33322567</v>
      </c>
      <c r="D158" s="22">
        <v>5815161</v>
      </c>
      <c r="E158" s="221">
        <f t="shared" si="5"/>
        <v>17.451119537099288</v>
      </c>
      <c r="F158" s="24"/>
    </row>
    <row r="159" spans="1:6" ht="12.75" customHeight="1">
      <c r="A159" s="84"/>
      <c r="B159" s="81"/>
      <c r="C159" s="22"/>
      <c r="D159" s="22"/>
      <c r="F159" s="24"/>
    </row>
    <row r="160" spans="1:6" ht="13.5" customHeight="1">
      <c r="A160" s="139">
        <v>102</v>
      </c>
      <c r="B160" s="128" t="s">
        <v>72</v>
      </c>
      <c r="C160" s="24">
        <f>C162</f>
        <v>19549414</v>
      </c>
      <c r="D160" s="24">
        <f>D162</f>
        <v>23523173</v>
      </c>
      <c r="E160" s="185">
        <f t="shared" si="5"/>
        <v>120.32674227473008</v>
      </c>
      <c r="F160" s="24"/>
    </row>
    <row r="161" spans="1:6" ht="12.75" customHeight="1">
      <c r="A161" s="84"/>
      <c r="B161" s="81"/>
      <c r="C161" s="22"/>
      <c r="D161" s="22"/>
      <c r="F161" s="24"/>
    </row>
    <row r="162" spans="1:6" s="102" customFormat="1" ht="25.5">
      <c r="A162" s="85" t="s">
        <v>71</v>
      </c>
      <c r="B162" s="191" t="s">
        <v>73</v>
      </c>
      <c r="C162" s="24">
        <f>C163+C167</f>
        <v>19549414</v>
      </c>
      <c r="D162" s="24">
        <f>D163+D167</f>
        <v>23523173</v>
      </c>
      <c r="E162" s="185">
        <f t="shared" si="5"/>
        <v>120.32674227473008</v>
      </c>
      <c r="F162" s="24"/>
    </row>
    <row r="163" spans="1:6" s="23" customFormat="1" ht="13.5" customHeight="1" hidden="1">
      <c r="A163" s="189">
        <v>3</v>
      </c>
      <c r="B163" s="139" t="s">
        <v>37</v>
      </c>
      <c r="C163" s="24">
        <f aca="true" t="shared" si="6" ref="C163:D165">C164</f>
        <v>4779057</v>
      </c>
      <c r="D163" s="24">
        <f t="shared" si="6"/>
        <v>3846778</v>
      </c>
      <c r="E163" s="185">
        <f t="shared" si="5"/>
        <v>80.4924067656025</v>
      </c>
      <c r="F163" s="24"/>
    </row>
    <row r="164" spans="1:6" s="23" customFormat="1" ht="13.5" customHeight="1">
      <c r="A164" s="189">
        <v>34</v>
      </c>
      <c r="B164" s="83" t="s">
        <v>11</v>
      </c>
      <c r="C164" s="24">
        <f t="shared" si="6"/>
        <v>4779057</v>
      </c>
      <c r="D164" s="24">
        <f t="shared" si="6"/>
        <v>3846778</v>
      </c>
      <c r="E164" s="185">
        <f t="shared" si="5"/>
        <v>80.4924067656025</v>
      </c>
      <c r="F164" s="24"/>
    </row>
    <row r="165" spans="1:6" s="23" customFormat="1" ht="13.5" customHeight="1">
      <c r="A165" s="189">
        <v>342</v>
      </c>
      <c r="B165" s="48" t="s">
        <v>115</v>
      </c>
      <c r="C165" s="24">
        <f t="shared" si="6"/>
        <v>4779057</v>
      </c>
      <c r="D165" s="24">
        <f t="shared" si="6"/>
        <v>3846778</v>
      </c>
      <c r="E165" s="185">
        <f t="shared" si="5"/>
        <v>80.4924067656025</v>
      </c>
      <c r="F165" s="24"/>
    </row>
    <row r="166" spans="1:6" ht="25.5">
      <c r="A166" s="192" t="s">
        <v>52</v>
      </c>
      <c r="B166" s="81" t="s">
        <v>102</v>
      </c>
      <c r="C166" s="214">
        <v>4779057</v>
      </c>
      <c r="D166" s="22">
        <v>3846778</v>
      </c>
      <c r="E166" s="221">
        <f t="shared" si="5"/>
        <v>80.4924067656025</v>
      </c>
      <c r="F166" s="24"/>
    </row>
    <row r="167" spans="1:6" s="23" customFormat="1" ht="13.5" customHeight="1" hidden="1">
      <c r="A167" s="189">
        <v>5</v>
      </c>
      <c r="B167" s="29" t="s">
        <v>19</v>
      </c>
      <c r="C167" s="24">
        <f aca="true" t="shared" si="7" ref="C167:D169">C168</f>
        <v>14770357</v>
      </c>
      <c r="D167" s="24">
        <f t="shared" si="7"/>
        <v>19676395</v>
      </c>
      <c r="E167" s="36">
        <f t="shared" si="5"/>
        <v>133.21543277525384</v>
      </c>
      <c r="F167" s="24"/>
    </row>
    <row r="168" spans="1:6" s="23" customFormat="1" ht="13.5" customHeight="1">
      <c r="A168" s="193">
        <v>54</v>
      </c>
      <c r="B168" s="23" t="s">
        <v>105</v>
      </c>
      <c r="C168" s="24">
        <f t="shared" si="7"/>
        <v>14770357</v>
      </c>
      <c r="D168" s="24">
        <f t="shared" si="7"/>
        <v>19676395</v>
      </c>
      <c r="E168" s="185">
        <f t="shared" si="5"/>
        <v>133.21543277525384</v>
      </c>
      <c r="F168" s="24"/>
    </row>
    <row r="169" spans="1:6" s="23" customFormat="1" ht="25.5">
      <c r="A169" s="193">
        <v>544</v>
      </c>
      <c r="B169" s="20" t="s">
        <v>106</v>
      </c>
      <c r="C169" s="24">
        <f t="shared" si="7"/>
        <v>14770357</v>
      </c>
      <c r="D169" s="24">
        <f t="shared" si="7"/>
        <v>19676395</v>
      </c>
      <c r="E169" s="185">
        <f t="shared" si="5"/>
        <v>133.21543277525384</v>
      </c>
      <c r="F169" s="24"/>
    </row>
    <row r="170" spans="1:6" ht="12.75">
      <c r="A170" s="194">
        <v>5446</v>
      </c>
      <c r="B170" s="4" t="s">
        <v>118</v>
      </c>
      <c r="C170" s="214">
        <f>'račun financiranja'!D33</f>
        <v>14770357</v>
      </c>
      <c r="D170" s="22">
        <v>19676395</v>
      </c>
      <c r="E170" s="221">
        <f t="shared" si="5"/>
        <v>133.21543277525384</v>
      </c>
      <c r="F170" s="24"/>
    </row>
    <row r="171" spans="1:6" ht="12.75" customHeight="1">
      <c r="A171" s="84"/>
      <c r="B171" s="81"/>
      <c r="C171" s="7"/>
      <c r="D171" s="7"/>
      <c r="E171" s="185"/>
      <c r="F171" s="24"/>
    </row>
    <row r="172" spans="1:6" ht="13.5" customHeight="1">
      <c r="A172" s="57">
        <v>103</v>
      </c>
      <c r="B172" s="20" t="s">
        <v>86</v>
      </c>
      <c r="C172" s="24">
        <f>C175</f>
        <v>0</v>
      </c>
      <c r="D172" s="24">
        <f>D175</f>
        <v>120550692</v>
      </c>
      <c r="E172" s="115" t="s">
        <v>94</v>
      </c>
      <c r="F172" s="24"/>
    </row>
    <row r="173" spans="1:6" ht="13.5" customHeight="1">
      <c r="A173" s="57"/>
      <c r="B173" s="20"/>
      <c r="C173" s="24"/>
      <c r="D173" s="24"/>
      <c r="E173" s="185"/>
      <c r="F173" s="24"/>
    </row>
    <row r="174" spans="1:6" ht="13.5" customHeight="1">
      <c r="A174" s="85" t="s">
        <v>96</v>
      </c>
      <c r="B174" s="20" t="s">
        <v>86</v>
      </c>
      <c r="C174" s="24">
        <f aca="true" t="shared" si="8" ref="C174:D176">C175</f>
        <v>0</v>
      </c>
      <c r="D174" s="24">
        <f t="shared" si="8"/>
        <v>120550692</v>
      </c>
      <c r="E174" s="115" t="s">
        <v>94</v>
      </c>
      <c r="F174" s="24"/>
    </row>
    <row r="175" spans="1:6" s="23" customFormat="1" ht="13.5" customHeight="1" hidden="1">
      <c r="A175" s="189">
        <v>5</v>
      </c>
      <c r="B175" s="29" t="s">
        <v>19</v>
      </c>
      <c r="C175" s="24">
        <f t="shared" si="8"/>
        <v>0</v>
      </c>
      <c r="D175" s="24">
        <f>SUM(D176+D179)</f>
        <v>120550692</v>
      </c>
      <c r="E175" s="115" t="s">
        <v>94</v>
      </c>
      <c r="F175" s="24"/>
    </row>
    <row r="176" spans="1:6" s="23" customFormat="1" ht="13.5" customHeight="1">
      <c r="A176" s="193">
        <v>51</v>
      </c>
      <c r="B176" s="113" t="s">
        <v>83</v>
      </c>
      <c r="C176" s="24">
        <f t="shared" si="8"/>
        <v>0</v>
      </c>
      <c r="D176" s="24">
        <f t="shared" si="8"/>
        <v>120550622</v>
      </c>
      <c r="E176" s="115" t="s">
        <v>94</v>
      </c>
      <c r="F176" s="24"/>
    </row>
    <row r="177" spans="1:6" s="23" customFormat="1" ht="25.5">
      <c r="A177" s="193">
        <v>516</v>
      </c>
      <c r="B177" s="176" t="s">
        <v>116</v>
      </c>
      <c r="C177" s="24">
        <f>SUM(C178:C178)</f>
        <v>0</v>
      </c>
      <c r="D177" s="24">
        <f>SUM(D178:D178)</f>
        <v>120550622</v>
      </c>
      <c r="E177" s="115" t="s">
        <v>94</v>
      </c>
      <c r="F177" s="24"/>
    </row>
    <row r="178" spans="1:6" ht="12.75">
      <c r="A178" s="192">
        <v>5141</v>
      </c>
      <c r="B178" s="87" t="s">
        <v>179</v>
      </c>
      <c r="C178" s="214">
        <v>0</v>
      </c>
      <c r="D178" s="22">
        <v>120550622</v>
      </c>
      <c r="E178" s="115"/>
      <c r="F178" s="24"/>
    </row>
    <row r="179" spans="1:5" s="23" customFormat="1" ht="12.75" customHeight="1">
      <c r="A179" s="186">
        <v>53</v>
      </c>
      <c r="B179" s="20" t="s">
        <v>191</v>
      </c>
      <c r="C179" s="24">
        <v>0</v>
      </c>
      <c r="D179" s="24">
        <f>SUM(D188)</f>
        <v>70</v>
      </c>
      <c r="E179" s="115" t="s">
        <v>94</v>
      </c>
    </row>
    <row r="180" spans="1:5" ht="13.5" customHeight="1" hidden="1">
      <c r="A180" s="182">
        <v>104</v>
      </c>
      <c r="B180" s="183" t="s">
        <v>98</v>
      </c>
      <c r="C180" s="184" t="e">
        <f>C183</f>
        <v>#REF!</v>
      </c>
      <c r="D180" s="184" t="e">
        <f>D183</f>
        <v>#REF!</v>
      </c>
      <c r="E180" s="115" t="s">
        <v>94</v>
      </c>
    </row>
    <row r="181" spans="1:5" ht="13.5" customHeight="1" hidden="1">
      <c r="A181" s="55"/>
      <c r="B181" s="80"/>
      <c r="C181" s="52"/>
      <c r="D181" s="52"/>
      <c r="E181" s="115" t="s">
        <v>94</v>
      </c>
    </row>
    <row r="182" spans="1:5" ht="13.5" customHeight="1" hidden="1">
      <c r="A182" s="53" t="s">
        <v>97</v>
      </c>
      <c r="B182" s="80" t="s">
        <v>98</v>
      </c>
      <c r="C182" s="52" t="e">
        <f>C183</f>
        <v>#REF!</v>
      </c>
      <c r="D182" s="52" t="e">
        <f>D183</f>
        <v>#REF!</v>
      </c>
      <c r="E182" s="115" t="s">
        <v>94</v>
      </c>
    </row>
    <row r="183" spans="1:5" s="23" customFormat="1" ht="13.5" customHeight="1" hidden="1">
      <c r="A183" s="53">
        <v>5</v>
      </c>
      <c r="B183" s="79" t="s">
        <v>19</v>
      </c>
      <c r="C183" s="52" t="e">
        <f aca="true" t="shared" si="9" ref="C183:D185">C184</f>
        <v>#REF!</v>
      </c>
      <c r="D183" s="52" t="e">
        <f t="shared" si="9"/>
        <v>#REF!</v>
      </c>
      <c r="E183" s="115" t="s">
        <v>94</v>
      </c>
    </row>
    <row r="184" spans="1:5" s="23" customFormat="1" ht="13.5" customHeight="1" hidden="1">
      <c r="A184" s="55">
        <v>53</v>
      </c>
      <c r="B184" s="80" t="s">
        <v>84</v>
      </c>
      <c r="C184" s="52" t="e">
        <f t="shared" si="9"/>
        <v>#REF!</v>
      </c>
      <c r="D184" s="52" t="e">
        <f t="shared" si="9"/>
        <v>#REF!</v>
      </c>
      <c r="E184" s="115" t="s">
        <v>94</v>
      </c>
    </row>
    <row r="185" spans="1:5" s="23" customFormat="1" ht="13.5" customHeight="1" hidden="1">
      <c r="A185" s="55">
        <v>534</v>
      </c>
      <c r="B185" s="80" t="s">
        <v>85</v>
      </c>
      <c r="C185" s="52" t="e">
        <f t="shared" si="9"/>
        <v>#REF!</v>
      </c>
      <c r="D185" s="52" t="e">
        <f t="shared" si="9"/>
        <v>#REF!</v>
      </c>
      <c r="E185" s="115" t="s">
        <v>94</v>
      </c>
    </row>
    <row r="186" spans="1:5" ht="25.5" hidden="1">
      <c r="A186" s="104">
        <v>5341</v>
      </c>
      <c r="B186" s="103" t="s">
        <v>77</v>
      </c>
      <c r="C186" s="54" t="e">
        <f>'račun financiranja'!#REF!</f>
        <v>#REF!</v>
      </c>
      <c r="D186" s="54" t="e">
        <f>'račun financiranja'!#REF!</f>
        <v>#REF!</v>
      </c>
      <c r="E186" s="115" t="s">
        <v>94</v>
      </c>
    </row>
    <row r="187" spans="1:5" ht="12.75" hidden="1">
      <c r="A187" s="86"/>
      <c r="B187" s="87"/>
      <c r="E187" s="115" t="s">
        <v>94</v>
      </c>
    </row>
    <row r="188" spans="1:5" s="23" customFormat="1" ht="12.75">
      <c r="A188" s="57">
        <v>534</v>
      </c>
      <c r="B188" s="83" t="s">
        <v>85</v>
      </c>
      <c r="C188" s="24">
        <f>SUM(C189)</f>
        <v>0</v>
      </c>
      <c r="D188" s="24">
        <f>SUM(D189)</f>
        <v>70</v>
      </c>
      <c r="E188" s="115" t="s">
        <v>94</v>
      </c>
    </row>
    <row r="189" spans="1:5" ht="25.5">
      <c r="A189" s="90">
        <v>5341</v>
      </c>
      <c r="B189" s="93" t="s">
        <v>77</v>
      </c>
      <c r="C189" s="214">
        <v>0</v>
      </c>
      <c r="D189" s="22">
        <v>70</v>
      </c>
      <c r="E189" s="221">
        <v>0</v>
      </c>
    </row>
    <row r="190" spans="1:2" ht="12.75">
      <c r="A190" s="85"/>
      <c r="B190" s="20"/>
    </row>
    <row r="191" spans="1:2" ht="12.75">
      <c r="A191" s="86"/>
      <c r="B191" s="87"/>
    </row>
    <row r="192" spans="1:2" ht="12.75">
      <c r="A192" s="84"/>
      <c r="B192" s="81"/>
    </row>
    <row r="193" spans="1:2" ht="12.75">
      <c r="A193" s="84"/>
      <c r="B193" s="81"/>
    </row>
    <row r="194" spans="1:2" ht="12.75">
      <c r="A194" s="57"/>
      <c r="B194" s="83"/>
    </row>
    <row r="196" spans="1:2" ht="12.75">
      <c r="A196" s="85"/>
      <c r="B196" s="20"/>
    </row>
    <row r="197" spans="1:2" ht="12.75">
      <c r="A197" s="84"/>
      <c r="B197" s="87"/>
    </row>
    <row r="198" spans="1:2" ht="12.75">
      <c r="A198" s="84"/>
      <c r="B198" s="87"/>
    </row>
    <row r="199" spans="1:2" ht="12.75">
      <c r="A199" s="84"/>
      <c r="B199" s="81"/>
    </row>
    <row r="200" spans="1:2" ht="12.75">
      <c r="A200" s="84"/>
      <c r="B200" s="81"/>
    </row>
    <row r="202" spans="1:2" ht="12.75">
      <c r="A202" s="85"/>
      <c r="B202" s="20"/>
    </row>
    <row r="203" spans="1:2" ht="12.75">
      <c r="A203" s="84"/>
      <c r="B203" s="87"/>
    </row>
    <row r="204" spans="1:2" ht="12.75">
      <c r="A204" s="90"/>
      <c r="B204" s="91"/>
    </row>
    <row r="205" spans="1:2" ht="12.75">
      <c r="A205" s="85"/>
      <c r="B205" s="20"/>
    </row>
    <row r="206" spans="1:2" ht="12.75">
      <c r="A206" s="84"/>
      <c r="B206" s="87"/>
    </row>
    <row r="208" spans="1:2" ht="12.75">
      <c r="A208" s="57"/>
      <c r="B208" s="83"/>
    </row>
    <row r="209" spans="1:2" ht="12.75">
      <c r="A209" s="84"/>
      <c r="B209" s="81"/>
    </row>
    <row r="210" spans="1:2" ht="12.75">
      <c r="A210" s="86"/>
      <c r="B210" s="87"/>
    </row>
    <row r="212" spans="1:2" ht="12.75">
      <c r="A212" s="57"/>
      <c r="B212" s="91"/>
    </row>
    <row r="213" spans="1:2" ht="12.75">
      <c r="A213" s="86"/>
      <c r="B213" s="87"/>
    </row>
    <row r="214" spans="1:2" ht="12.75">
      <c r="A214" s="92"/>
      <c r="B214" s="93"/>
    </row>
    <row r="216" spans="1:2" ht="12.75">
      <c r="A216" s="88"/>
      <c r="B216" s="89"/>
    </row>
    <row r="218" spans="1:2" ht="12.75">
      <c r="A218" s="90"/>
      <c r="B218" s="91"/>
    </row>
    <row r="220" spans="1:2" ht="12.75">
      <c r="A220" s="90"/>
      <c r="B220" s="91"/>
    </row>
    <row r="222" spans="1:2" ht="12.75">
      <c r="A222" s="92"/>
      <c r="B222" s="93"/>
    </row>
    <row r="224" spans="1:2" ht="12.75">
      <c r="A224" s="88"/>
      <c r="B224" s="89"/>
    </row>
    <row r="226" spans="1:2" ht="12.75">
      <c r="A226" s="90"/>
      <c r="B226" s="91"/>
    </row>
    <row r="228" spans="1:2" ht="12.75">
      <c r="A228" s="90"/>
      <c r="B228" s="91"/>
    </row>
    <row r="230" spans="1:2" ht="12.75">
      <c r="A230" s="92"/>
      <c r="B230" s="93"/>
    </row>
    <row r="232" spans="1:2" ht="12.75">
      <c r="A232" s="88"/>
      <c r="B232" s="89"/>
    </row>
    <row r="233" spans="1:2" ht="12.75">
      <c r="A233" s="88"/>
      <c r="B233" s="89"/>
    </row>
    <row r="235" spans="1:2" ht="12.75">
      <c r="A235" s="90"/>
      <c r="B235" s="91"/>
    </row>
    <row r="237" spans="1:2" ht="12.75">
      <c r="A237" s="90"/>
      <c r="B237" s="91"/>
    </row>
    <row r="239" spans="1:2" ht="12.75">
      <c r="A239" s="90"/>
      <c r="B239" s="91"/>
    </row>
    <row r="241" spans="1:2" ht="12.75">
      <c r="A241" s="90"/>
      <c r="B241" s="91"/>
    </row>
    <row r="244" spans="1:2" ht="12.75">
      <c r="A244" s="94"/>
      <c r="B244" s="91"/>
    </row>
    <row r="246" spans="1:2" ht="12.75">
      <c r="A246" s="94"/>
      <c r="B246" s="91"/>
    </row>
    <row r="248" spans="1:2" ht="12.75">
      <c r="A248" s="94"/>
      <c r="B248" s="93"/>
    </row>
    <row r="249" spans="1:2" ht="12.75">
      <c r="A249" s="88"/>
      <c r="B249" s="89"/>
    </row>
    <row r="251" spans="1:2" ht="12.75">
      <c r="A251" s="90"/>
      <c r="B251" s="91"/>
    </row>
    <row r="253" spans="1:2" ht="12.75">
      <c r="A253" s="90"/>
      <c r="B253" s="91"/>
    </row>
    <row r="255" spans="1:2" ht="12.75">
      <c r="A255" s="90"/>
      <c r="B255" s="91"/>
    </row>
    <row r="258" spans="1:2" ht="12.75">
      <c r="A258" s="94"/>
      <c r="B258" s="91"/>
    </row>
    <row r="260" spans="1:2" ht="12.75">
      <c r="A260" s="94"/>
      <c r="B260" s="91"/>
    </row>
    <row r="262" spans="1:2" ht="12.75">
      <c r="A262" s="92"/>
      <c r="B262" s="93"/>
    </row>
    <row r="263" spans="1:2" ht="12.75">
      <c r="A263" s="88"/>
      <c r="B263" s="89"/>
    </row>
    <row r="265" spans="1:2" ht="12.75">
      <c r="A265" s="90"/>
      <c r="B265" s="91"/>
    </row>
    <row r="267" spans="1:2" ht="12.75">
      <c r="A267" s="90"/>
      <c r="B267" s="91"/>
    </row>
    <row r="269" spans="1:2" ht="12.75">
      <c r="A269" s="90"/>
      <c r="B269" s="91"/>
    </row>
    <row r="271" spans="1:2" ht="12.75">
      <c r="A271" s="94"/>
      <c r="B271" s="91"/>
    </row>
    <row r="273" spans="1:2" ht="12.75">
      <c r="A273" s="94"/>
      <c r="B273" s="93"/>
    </row>
    <row r="274" spans="1:2" ht="12.75">
      <c r="A274" s="88"/>
      <c r="B274" s="89"/>
    </row>
    <row r="276" spans="1:2" ht="12.75">
      <c r="A276" s="90"/>
      <c r="B276" s="91"/>
    </row>
    <row r="278" spans="1:2" ht="12.75">
      <c r="A278" s="90"/>
      <c r="B278" s="91"/>
    </row>
    <row r="280" spans="1:2" ht="12.75">
      <c r="A280" s="90"/>
      <c r="B280" s="91"/>
    </row>
    <row r="283" spans="1:2" ht="12.75">
      <c r="A283" s="94"/>
      <c r="B283" s="91"/>
    </row>
    <row r="285" spans="1:2" ht="12.75">
      <c r="A285" s="94"/>
      <c r="B285" s="91"/>
    </row>
    <row r="287" spans="1:2" ht="12.75">
      <c r="A287" s="94"/>
      <c r="B287" s="95"/>
    </row>
    <row r="288" spans="1:2" ht="12.75">
      <c r="A288" s="96"/>
      <c r="B288" s="89"/>
    </row>
    <row r="290" spans="1:2" ht="12.75">
      <c r="A290" s="90"/>
      <c r="B290" s="91"/>
    </row>
    <row r="292" spans="1:2" ht="12.75">
      <c r="A292" s="90"/>
      <c r="B292" s="91"/>
    </row>
    <row r="294" spans="1:2" ht="12.75">
      <c r="A294" s="90"/>
      <c r="B294" s="91"/>
    </row>
    <row r="297" spans="1:2" ht="12.75">
      <c r="A297" s="94"/>
      <c r="B297" s="91"/>
    </row>
    <row r="299" spans="1:2" ht="12.75">
      <c r="A299" s="94"/>
      <c r="B299" s="91"/>
    </row>
    <row r="301" spans="1:2" ht="12.75">
      <c r="A301" s="94"/>
      <c r="B301" s="93"/>
    </row>
    <row r="302" spans="1:2" ht="12.75">
      <c r="A302" s="88"/>
      <c r="B302" s="89"/>
    </row>
    <row r="304" spans="1:2" ht="12.75">
      <c r="A304" s="90"/>
      <c r="B304" s="91"/>
    </row>
    <row r="306" spans="1:2" ht="12.75">
      <c r="A306" s="94"/>
      <c r="B306" s="93"/>
    </row>
    <row r="307" spans="1:2" ht="12.75">
      <c r="A307" s="88"/>
      <c r="B307" s="89"/>
    </row>
    <row r="309" spans="1:2" ht="12.75">
      <c r="A309" s="90"/>
      <c r="B309" s="91"/>
    </row>
    <row r="311" spans="1:2" ht="12.75">
      <c r="A311" s="90"/>
      <c r="B311" s="91"/>
    </row>
    <row r="313" spans="1:2" ht="12.75">
      <c r="A313" s="90"/>
      <c r="B313" s="91"/>
    </row>
    <row r="316" spans="1:2" ht="12.75">
      <c r="A316" s="94"/>
      <c r="B316" s="91"/>
    </row>
    <row r="318" spans="1:2" ht="12.75">
      <c r="A318" s="94"/>
      <c r="B318" s="91"/>
    </row>
    <row r="320" spans="1:2" ht="12.75">
      <c r="A320" s="92"/>
      <c r="B320" s="93"/>
    </row>
    <row r="321" spans="1:2" ht="12.75">
      <c r="A321" s="88"/>
      <c r="B321" s="89"/>
    </row>
    <row r="323" spans="1:2" ht="12.75">
      <c r="A323" s="90"/>
      <c r="B323" s="91"/>
    </row>
    <row r="325" spans="1:2" ht="12.75">
      <c r="A325" s="90"/>
      <c r="B325" s="91"/>
    </row>
    <row r="327" spans="1:2" ht="12.75">
      <c r="A327" s="92"/>
      <c r="B327" s="93"/>
    </row>
    <row r="328" spans="1:2" ht="12.75">
      <c r="A328" s="88"/>
      <c r="B328" s="89"/>
    </row>
    <row r="330" spans="1:2" ht="12.75">
      <c r="A330" s="90"/>
      <c r="B330" s="91"/>
    </row>
    <row r="332" spans="1:2" ht="12.75">
      <c r="A332" s="90"/>
      <c r="B332" s="91"/>
    </row>
    <row r="334" spans="1:2" ht="12.75">
      <c r="A334" s="92"/>
      <c r="B334" s="93"/>
    </row>
    <row r="335" spans="1:2" ht="12.75">
      <c r="A335" s="88"/>
      <c r="B335" s="89"/>
    </row>
    <row r="336" spans="1:2" ht="12.75">
      <c r="A336" s="96"/>
      <c r="B336" s="89"/>
    </row>
    <row r="338" spans="1:2" ht="12.75">
      <c r="A338" s="90"/>
      <c r="B338" s="91"/>
    </row>
    <row r="340" spans="1:2" ht="12.75">
      <c r="A340" s="90"/>
      <c r="B340" s="91"/>
    </row>
    <row r="342" spans="1:2" ht="12.75">
      <c r="A342" s="92"/>
      <c r="B342" s="93"/>
    </row>
    <row r="343" spans="1:2" ht="12.75">
      <c r="A343" s="88"/>
      <c r="B343" s="89"/>
    </row>
    <row r="344" spans="1:2" ht="12.75">
      <c r="A344" s="88"/>
      <c r="B344" s="89"/>
    </row>
    <row r="345" spans="1:2" ht="12.75">
      <c r="A345" s="88"/>
      <c r="B345" s="89"/>
    </row>
    <row r="346" spans="1:2" ht="12.75">
      <c r="A346" s="88"/>
      <c r="B346" s="89"/>
    </row>
    <row r="347" spans="1:2" ht="12.75">
      <c r="A347" s="88"/>
      <c r="B347" s="89"/>
    </row>
    <row r="348" spans="1:2" ht="12.75">
      <c r="A348" s="88"/>
      <c r="B348" s="89"/>
    </row>
    <row r="349" spans="1:2" ht="12.75">
      <c r="A349" s="88"/>
      <c r="B349" s="89"/>
    </row>
    <row r="351" spans="1:2" ht="12.75">
      <c r="A351" s="90"/>
      <c r="B351" s="91"/>
    </row>
    <row r="353" spans="1:2" ht="12.75">
      <c r="A353" s="90"/>
      <c r="B353" s="91"/>
    </row>
    <row r="355" spans="1:2" ht="12.75">
      <c r="A355" s="92"/>
      <c r="B355" s="93"/>
    </row>
    <row r="356" spans="1:2" ht="12.75">
      <c r="A356" s="88"/>
      <c r="B356" s="89"/>
    </row>
    <row r="357" spans="1:2" ht="12.75">
      <c r="A357" s="88"/>
      <c r="B357" s="89"/>
    </row>
    <row r="359" spans="1:2" ht="12.75">
      <c r="A359" s="90"/>
      <c r="B359" s="91"/>
    </row>
    <row r="361" spans="1:2" ht="12.75">
      <c r="A361" s="90"/>
      <c r="B361" s="91"/>
    </row>
    <row r="363" spans="1:2" ht="12.75">
      <c r="A363" s="92"/>
      <c r="B363" s="93"/>
    </row>
    <row r="364" spans="1:2" ht="12.75">
      <c r="A364" s="88"/>
      <c r="B364" s="89"/>
    </row>
    <row r="365" spans="1:2" ht="12.75">
      <c r="A365" s="88"/>
      <c r="B365" s="89"/>
    </row>
    <row r="367" spans="1:2" ht="12.75">
      <c r="A367" s="90"/>
      <c r="B367" s="91"/>
    </row>
    <row r="369" spans="1:2" ht="12.75">
      <c r="A369" s="90"/>
      <c r="B369" s="91"/>
    </row>
    <row r="371" spans="1:2" ht="12.75">
      <c r="A371" s="92"/>
      <c r="B371" s="93"/>
    </row>
    <row r="372" spans="1:2" ht="12.75">
      <c r="A372" s="88"/>
      <c r="B372" s="89"/>
    </row>
    <row r="374" spans="1:2" ht="12.75">
      <c r="A374" s="90"/>
      <c r="B374" s="91"/>
    </row>
    <row r="376" spans="1:2" ht="12.75">
      <c r="A376" s="90"/>
      <c r="B376" s="91"/>
    </row>
    <row r="378" spans="1:2" ht="12.75">
      <c r="A378" s="92"/>
      <c r="B378" s="93"/>
    </row>
    <row r="379" spans="1:2" ht="12.75">
      <c r="A379" s="88"/>
      <c r="B379" s="89"/>
    </row>
    <row r="380" spans="1:2" ht="12.75">
      <c r="A380" s="88"/>
      <c r="B380" s="89"/>
    </row>
    <row r="382" spans="1:2" ht="12.75">
      <c r="A382" s="90"/>
      <c r="B382" s="91"/>
    </row>
    <row r="384" spans="1:2" ht="12.75">
      <c r="A384" s="90"/>
      <c r="B384" s="91"/>
    </row>
    <row r="386" spans="1:2" ht="12.75">
      <c r="A386" s="92"/>
      <c r="B386" s="93"/>
    </row>
    <row r="387" spans="1:2" ht="12.75">
      <c r="A387" s="88"/>
      <c r="B387" s="89"/>
    </row>
    <row r="389" spans="1:2" ht="12.75">
      <c r="A389" s="90"/>
      <c r="B389" s="91"/>
    </row>
    <row r="391" spans="1:2" ht="12.75">
      <c r="A391" s="90"/>
      <c r="B391" s="91"/>
    </row>
    <row r="393" spans="1:2" ht="12.75">
      <c r="A393" s="92"/>
      <c r="B393" s="93"/>
    </row>
    <row r="394" spans="1:2" ht="12.75">
      <c r="A394" s="88"/>
      <c r="B394" s="89"/>
    </row>
    <row r="395" spans="1:2" ht="12.75">
      <c r="A395" s="88"/>
      <c r="B395" s="89"/>
    </row>
    <row r="397" spans="1:2" ht="12.75">
      <c r="A397" s="90"/>
      <c r="B397" s="91"/>
    </row>
    <row r="399" spans="1:2" ht="12.75">
      <c r="A399" s="90"/>
      <c r="B399" s="91"/>
    </row>
    <row r="401" spans="1:2" ht="12.75">
      <c r="A401" s="92"/>
      <c r="B401" s="93"/>
    </row>
    <row r="402" spans="1:2" ht="12.75">
      <c r="A402" s="88"/>
      <c r="B402" s="89"/>
    </row>
    <row r="404" spans="1:2" ht="12.75">
      <c r="A404" s="90"/>
      <c r="B404" s="91"/>
    </row>
    <row r="406" spans="1:2" ht="12.75">
      <c r="A406" s="90"/>
      <c r="B406" s="91"/>
    </row>
    <row r="408" spans="1:2" ht="12.75">
      <c r="A408" s="92"/>
      <c r="B408" s="93"/>
    </row>
    <row r="409" spans="1:2" ht="12.75">
      <c r="A409" s="88"/>
      <c r="B409" s="89"/>
    </row>
    <row r="411" spans="1:2" ht="12.75">
      <c r="A411" s="90"/>
      <c r="B411" s="91"/>
    </row>
    <row r="413" spans="1:2" ht="12.75">
      <c r="A413" s="90"/>
      <c r="B413" s="91"/>
    </row>
    <row r="415" spans="1:2" ht="12.75">
      <c r="A415" s="92"/>
      <c r="B415" s="93"/>
    </row>
    <row r="416" spans="1:2" ht="12.75">
      <c r="A416" s="88"/>
      <c r="B416" s="89"/>
    </row>
    <row r="418" spans="1:2" ht="12.75">
      <c r="A418" s="90"/>
      <c r="B418" s="91"/>
    </row>
    <row r="420" spans="1:2" ht="12.75">
      <c r="A420" s="90"/>
      <c r="B420" s="91"/>
    </row>
    <row r="422" spans="1:2" ht="12.75">
      <c r="A422" s="92"/>
      <c r="B422" s="93"/>
    </row>
    <row r="423" spans="1:2" ht="12.75">
      <c r="A423" s="88"/>
      <c r="B423" s="89"/>
    </row>
    <row r="425" spans="1:2" ht="12.75">
      <c r="A425" s="90"/>
      <c r="B425" s="91"/>
    </row>
    <row r="427" spans="1:2" ht="12.75">
      <c r="A427" s="90"/>
      <c r="B427" s="91"/>
    </row>
    <row r="429" spans="1:2" ht="12.75">
      <c r="A429" s="92"/>
      <c r="B429" s="93"/>
    </row>
    <row r="430" spans="1:2" ht="12.75">
      <c r="A430" s="88"/>
      <c r="B430" s="89"/>
    </row>
    <row r="432" spans="1:2" ht="12.75">
      <c r="A432" s="90"/>
      <c r="B432" s="91"/>
    </row>
    <row r="434" spans="1:2" ht="12.75">
      <c r="A434" s="90"/>
      <c r="B434" s="91"/>
    </row>
    <row r="436" spans="1:2" ht="12.75">
      <c r="A436" s="92"/>
      <c r="B436" s="93"/>
    </row>
    <row r="437" spans="1:2" ht="12.75">
      <c r="A437" s="88"/>
      <c r="B437" s="89"/>
    </row>
    <row r="439" spans="1:2" ht="12.75">
      <c r="A439" s="90"/>
      <c r="B439" s="91"/>
    </row>
    <row r="441" spans="1:2" ht="12.75">
      <c r="A441" s="90"/>
      <c r="B441" s="91"/>
    </row>
    <row r="443" spans="1:2" ht="12.75">
      <c r="A443" s="92"/>
      <c r="B443" s="93"/>
    </row>
    <row r="444" spans="1:2" ht="12.75">
      <c r="A444" s="88"/>
      <c r="B444" s="89"/>
    </row>
    <row r="446" spans="1:2" ht="12.75">
      <c r="A446" s="90"/>
      <c r="B446" s="91"/>
    </row>
    <row r="448" spans="1:2" ht="12.75">
      <c r="A448" s="90"/>
      <c r="B448" s="91"/>
    </row>
    <row r="450" spans="1:2" ht="12.75">
      <c r="A450" s="92"/>
      <c r="B450" s="93"/>
    </row>
    <row r="451" spans="1:2" ht="12.75">
      <c r="A451" s="88"/>
      <c r="B451" s="89"/>
    </row>
    <row r="452" spans="1:2" ht="12.75">
      <c r="A452" s="88"/>
      <c r="B452" s="89"/>
    </row>
    <row r="453" spans="1:2" ht="12.75">
      <c r="A453" s="90"/>
      <c r="B453" s="91"/>
    </row>
    <row r="455" spans="1:2" ht="12.75">
      <c r="A455" s="90"/>
      <c r="B455" s="91"/>
    </row>
    <row r="457" spans="1:2" ht="12.75">
      <c r="A457" s="92"/>
      <c r="B457" s="93"/>
    </row>
    <row r="458" spans="1:2" ht="12.75">
      <c r="A458" s="88"/>
      <c r="B458" s="89"/>
    </row>
    <row r="459" spans="1:2" ht="12.75">
      <c r="A459" s="88"/>
      <c r="B459" s="89"/>
    </row>
    <row r="461" spans="1:2" ht="12.75">
      <c r="A461" s="90"/>
      <c r="B461" s="91"/>
    </row>
    <row r="463" spans="1:2" ht="12.75">
      <c r="A463" s="90"/>
      <c r="B463" s="91"/>
    </row>
    <row r="465" spans="1:2" ht="12.75">
      <c r="A465" s="92"/>
      <c r="B465" s="93"/>
    </row>
    <row r="466" spans="1:2" ht="12.75">
      <c r="A466" s="88"/>
      <c r="B466" s="89"/>
    </row>
    <row r="468" spans="1:2" ht="12.75">
      <c r="A468" s="90"/>
      <c r="B468" s="91"/>
    </row>
    <row r="470" spans="1:2" ht="12.75">
      <c r="A470" s="90"/>
      <c r="B470" s="91"/>
    </row>
    <row r="472" spans="1:2" ht="12.75">
      <c r="A472" s="92"/>
      <c r="B472" s="93"/>
    </row>
    <row r="473" spans="1:2" ht="12.75">
      <c r="A473" s="88"/>
      <c r="B473" s="89"/>
    </row>
    <row r="475" spans="1:2" ht="12.75">
      <c r="A475" s="90"/>
      <c r="B475" s="91"/>
    </row>
    <row r="477" spans="1:2" ht="12.75">
      <c r="A477" s="90"/>
      <c r="B477" s="91"/>
    </row>
    <row r="479" spans="1:2" ht="12.75">
      <c r="A479" s="92"/>
      <c r="B479" s="93"/>
    </row>
    <row r="480" spans="1:2" ht="12.75">
      <c r="A480" s="88"/>
      <c r="B480" s="89"/>
    </row>
    <row r="482" spans="1:2" ht="12.75">
      <c r="A482" s="90"/>
      <c r="B482" s="91"/>
    </row>
    <row r="484" spans="1:2" ht="12.75">
      <c r="A484" s="90"/>
      <c r="B484" s="91"/>
    </row>
    <row r="486" spans="1:2" ht="12.75">
      <c r="A486" s="92"/>
      <c r="B486" s="93"/>
    </row>
    <row r="487" spans="1:2" ht="12.75">
      <c r="A487" s="88"/>
      <c r="B487" s="89"/>
    </row>
    <row r="489" spans="1:2" ht="12.75">
      <c r="A489" s="90"/>
      <c r="B489" s="91"/>
    </row>
    <row r="491" spans="1:2" ht="12.75">
      <c r="A491" s="90"/>
      <c r="B491" s="91"/>
    </row>
    <row r="493" spans="1:2" ht="12.75">
      <c r="A493" s="92"/>
      <c r="B493" s="93"/>
    </row>
    <row r="494" spans="1:2" ht="12.75">
      <c r="A494" s="88"/>
      <c r="B494" s="89"/>
    </row>
    <row r="496" spans="1:2" ht="12.75">
      <c r="A496" s="90"/>
      <c r="B496" s="91"/>
    </row>
    <row r="498" spans="1:2" ht="12.75">
      <c r="A498" s="90"/>
      <c r="B498" s="91"/>
    </row>
    <row r="500" spans="1:2" ht="12.75">
      <c r="A500" s="92"/>
      <c r="B500" s="93"/>
    </row>
    <row r="501" spans="1:2" ht="12.75">
      <c r="A501" s="88"/>
      <c r="B501" s="89"/>
    </row>
    <row r="503" spans="1:2" ht="12.75">
      <c r="A503" s="90"/>
      <c r="B503" s="91"/>
    </row>
    <row r="505" spans="1:2" ht="12.75">
      <c r="A505" s="90"/>
      <c r="B505" s="91"/>
    </row>
    <row r="507" spans="1:2" ht="12.75">
      <c r="A507" s="92"/>
      <c r="B507" s="93"/>
    </row>
    <row r="508" spans="1:2" ht="12.75">
      <c r="A508" s="88"/>
      <c r="B508" s="89"/>
    </row>
    <row r="510" spans="1:2" ht="12.75">
      <c r="A510" s="90"/>
      <c r="B510" s="91"/>
    </row>
    <row r="512" spans="1:2" ht="12.75">
      <c r="A512" s="90"/>
      <c r="B512" s="91"/>
    </row>
    <row r="514" spans="1:2" ht="12.75">
      <c r="A514" s="92"/>
      <c r="B514" s="93"/>
    </row>
    <row r="515" spans="1:2" ht="12.75">
      <c r="A515" s="88"/>
      <c r="B515" s="89"/>
    </row>
    <row r="517" spans="1:2" ht="12.75">
      <c r="A517" s="90"/>
      <c r="B517" s="91"/>
    </row>
    <row r="519" spans="1:2" ht="12.75">
      <c r="A519" s="90"/>
      <c r="B519" s="91"/>
    </row>
    <row r="520" spans="1:2" ht="12.75">
      <c r="A520" s="90"/>
      <c r="B520" s="91"/>
    </row>
    <row r="521" spans="1:2" ht="12.75">
      <c r="A521" s="97"/>
      <c r="B521" s="95"/>
    </row>
    <row r="522" spans="1:2" ht="12.75">
      <c r="A522" s="88"/>
      <c r="B522" s="89"/>
    </row>
    <row r="524" spans="1:2" ht="12.75">
      <c r="A524" s="90"/>
      <c r="B524" s="98"/>
    </row>
    <row r="526" spans="1:2" ht="12.75">
      <c r="A526" s="90"/>
      <c r="B526" s="98"/>
    </row>
    <row r="528" spans="1:2" ht="12.75">
      <c r="A528" s="92"/>
      <c r="B528" s="93"/>
    </row>
    <row r="529" spans="1:2" ht="12.75">
      <c r="A529" s="88"/>
      <c r="B529" s="89"/>
    </row>
    <row r="531" spans="1:2" ht="12.75">
      <c r="A531" s="90"/>
      <c r="B531" s="91"/>
    </row>
    <row r="533" spans="1:2" ht="12.75">
      <c r="A533" s="90"/>
      <c r="B533" s="91"/>
    </row>
    <row r="535" spans="1:2" ht="12.75">
      <c r="A535" s="92"/>
      <c r="B535" s="93"/>
    </row>
    <row r="536" spans="1:2" ht="12.75">
      <c r="A536" s="88"/>
      <c r="B536" s="89"/>
    </row>
    <row r="538" spans="1:2" ht="12.75">
      <c r="A538" s="90"/>
      <c r="B538" s="91"/>
    </row>
    <row r="540" spans="1:2" ht="12.75">
      <c r="A540" s="90"/>
      <c r="B540" s="91"/>
    </row>
    <row r="542" spans="1:2" ht="12.75">
      <c r="A542" s="92"/>
      <c r="B542" s="93"/>
    </row>
    <row r="543" spans="1:2" ht="12.75">
      <c r="A543" s="88"/>
      <c r="B543" s="89"/>
    </row>
    <row r="545" spans="1:2" ht="12.75">
      <c r="A545" s="90"/>
      <c r="B545" s="91"/>
    </row>
    <row r="547" spans="1:2" ht="12.75">
      <c r="A547" s="90"/>
      <c r="B547" s="91"/>
    </row>
    <row r="549" spans="1:2" ht="12.75">
      <c r="A549" s="92"/>
      <c r="B549" s="93"/>
    </row>
    <row r="550" spans="1:2" ht="12.75">
      <c r="A550" s="88"/>
      <c r="B550" s="89"/>
    </row>
    <row r="552" spans="1:2" ht="12.75">
      <c r="A552" s="90"/>
      <c r="B552" s="91"/>
    </row>
    <row r="554" spans="1:2" ht="12.75">
      <c r="A554" s="90"/>
      <c r="B554" s="91"/>
    </row>
    <row r="556" spans="1:2" ht="12.75">
      <c r="A556" s="90"/>
      <c r="B556" s="91"/>
    </row>
    <row r="558" spans="1:2" ht="12.75">
      <c r="A558" s="90"/>
      <c r="B558" s="91"/>
    </row>
    <row r="561" spans="1:2" ht="12.75">
      <c r="A561" s="94"/>
      <c r="B561" s="91"/>
    </row>
    <row r="563" spans="1:2" ht="12.75">
      <c r="A563" s="94"/>
      <c r="B563" s="91"/>
    </row>
    <row r="565" spans="1:2" ht="12.75">
      <c r="A565" s="94"/>
      <c r="B565" s="93"/>
    </row>
    <row r="566" spans="1:2" ht="12.75">
      <c r="A566" s="88"/>
      <c r="B566" s="89"/>
    </row>
    <row r="568" spans="1:2" ht="12.75">
      <c r="A568" s="90"/>
      <c r="B568" s="91"/>
    </row>
    <row r="570" spans="1:2" ht="12.75">
      <c r="A570" s="94"/>
      <c r="B570" s="93"/>
    </row>
    <row r="571" spans="1:2" ht="12.75">
      <c r="A571" s="88"/>
      <c r="B571" s="89"/>
    </row>
    <row r="573" spans="1:2" ht="12.75">
      <c r="A573" s="90"/>
      <c r="B573" s="91"/>
    </row>
    <row r="575" spans="1:2" ht="12.75">
      <c r="A575" s="90"/>
      <c r="B575" s="91"/>
    </row>
    <row r="577" spans="1:2" ht="12.75">
      <c r="A577" s="90"/>
      <c r="B577" s="91"/>
    </row>
    <row r="580" spans="1:2" ht="12.75">
      <c r="A580" s="94"/>
      <c r="B580" s="91"/>
    </row>
    <row r="582" spans="1:2" ht="12.75">
      <c r="A582" s="99"/>
      <c r="B582" s="98"/>
    </row>
    <row r="584" spans="1:2" ht="12.75">
      <c r="A584" s="99"/>
      <c r="B584" s="95"/>
    </row>
    <row r="585" spans="1:2" ht="12.75">
      <c r="A585" s="96"/>
      <c r="B585" s="89"/>
    </row>
    <row r="586" spans="1:2" ht="12.75">
      <c r="A586" s="88"/>
      <c r="B586" s="89"/>
    </row>
    <row r="587" spans="1:2" ht="12.75">
      <c r="A587" s="90"/>
      <c r="B587" s="91"/>
    </row>
    <row r="588" spans="1:2" ht="12.75">
      <c r="A588" s="88"/>
      <c r="B588" s="89"/>
    </row>
    <row r="589" spans="1:2" ht="12.75">
      <c r="A589" s="99"/>
      <c r="B589" s="95"/>
    </row>
    <row r="590" spans="1:2" ht="12.75">
      <c r="A590" s="96"/>
      <c r="B590" s="100"/>
    </row>
    <row r="591" spans="1:2" ht="12.75">
      <c r="A591" s="96"/>
      <c r="B591" s="100"/>
    </row>
    <row r="592" spans="1:2" ht="12.75">
      <c r="A592" s="90"/>
      <c r="B592" s="91"/>
    </row>
    <row r="594" ht="12.75">
      <c r="A594" s="96"/>
    </row>
    <row r="595" ht="12.75">
      <c r="A595" s="97"/>
    </row>
    <row r="596" spans="1:2" ht="12.75">
      <c r="A596" s="30"/>
      <c r="B596" s="43"/>
    </row>
    <row r="597" ht="12.75">
      <c r="B597" s="28"/>
    </row>
    <row r="598" spans="1:2" ht="12.75">
      <c r="A598" s="90"/>
      <c r="B598" s="98"/>
    </row>
    <row r="599" ht="12.75">
      <c r="A599" s="96"/>
    </row>
    <row r="600" ht="12.75">
      <c r="A600" s="97"/>
    </row>
    <row r="601" spans="1:2" ht="12.75">
      <c r="A601" s="31"/>
      <c r="B601" s="28"/>
    </row>
    <row r="602" spans="1:2" ht="12.75">
      <c r="A602" s="31"/>
      <c r="B602" s="28"/>
    </row>
    <row r="603" spans="1:2" ht="12.75">
      <c r="A603" s="90"/>
      <c r="B603" s="98"/>
    </row>
    <row r="604" ht="12.75">
      <c r="A604" s="96"/>
    </row>
    <row r="605" ht="12.75">
      <c r="A605" s="97"/>
    </row>
    <row r="606" spans="1:2" ht="12.75">
      <c r="A606" s="31"/>
      <c r="B606" s="28"/>
    </row>
    <row r="607" spans="1:2" ht="12.75">
      <c r="A607" s="31"/>
      <c r="B607" s="28"/>
    </row>
    <row r="608" spans="1:2" ht="12.75">
      <c r="A608" s="90"/>
      <c r="B608" s="98"/>
    </row>
    <row r="609" ht="12.75">
      <c r="A609" s="96"/>
    </row>
    <row r="610" ht="12.75">
      <c r="A610" s="97"/>
    </row>
    <row r="611" spans="1:2" ht="12.75">
      <c r="A611" s="31"/>
      <c r="B611" s="28"/>
    </row>
    <row r="612" ht="12.75">
      <c r="A612" s="97"/>
    </row>
    <row r="613" spans="1:2" ht="12.75">
      <c r="A613" s="90"/>
      <c r="B613" s="98"/>
    </row>
    <row r="614" ht="12.75">
      <c r="A614" s="97"/>
    </row>
    <row r="615" ht="12.75">
      <c r="A615" s="97"/>
    </row>
    <row r="616" spans="1:2" ht="12.75">
      <c r="A616" s="31"/>
      <c r="B616" s="28"/>
    </row>
    <row r="617" ht="12.75">
      <c r="A617" s="97"/>
    </row>
    <row r="618" ht="12.75">
      <c r="A618" s="97"/>
    </row>
    <row r="619" spans="1:2" ht="12.75">
      <c r="A619" s="31"/>
      <c r="B619" s="28"/>
    </row>
    <row r="620" ht="12.75">
      <c r="A620" s="97"/>
    </row>
    <row r="621" ht="12.75">
      <c r="A621" s="97"/>
    </row>
    <row r="622" spans="1:2" ht="12.75">
      <c r="A622" s="31"/>
      <c r="B622" s="28"/>
    </row>
    <row r="623" spans="1:2" ht="12.75">
      <c r="A623" s="31"/>
      <c r="B623" s="28"/>
    </row>
    <row r="624" spans="1:2" ht="12.75">
      <c r="A624" s="31"/>
      <c r="B624" s="28"/>
    </row>
    <row r="625" ht="12.75">
      <c r="A625" s="97"/>
    </row>
    <row r="626" ht="12.75">
      <c r="A626" s="97"/>
    </row>
    <row r="627" spans="1:2" ht="12.75">
      <c r="A627" s="31"/>
      <c r="B627" s="27"/>
    </row>
    <row r="628" ht="12.75">
      <c r="A628" s="97"/>
    </row>
    <row r="629" ht="12.75">
      <c r="A629" s="97"/>
    </row>
    <row r="630" spans="1:2" ht="12.75">
      <c r="A630" s="31"/>
      <c r="B630" s="28"/>
    </row>
    <row r="631" ht="12.75">
      <c r="A631" s="97"/>
    </row>
    <row r="632" ht="12.75">
      <c r="A632" s="97"/>
    </row>
    <row r="633" spans="1:2" ht="12.75">
      <c r="A633" s="31"/>
      <c r="B633" s="28"/>
    </row>
    <row r="634" ht="12.75">
      <c r="A634" s="97"/>
    </row>
    <row r="635" ht="12.75">
      <c r="A635" s="97"/>
    </row>
    <row r="636" spans="1:2" ht="12.75">
      <c r="A636" s="31"/>
      <c r="B636" s="28"/>
    </row>
    <row r="637" ht="12.75">
      <c r="A637" s="97"/>
    </row>
    <row r="638" ht="12.75">
      <c r="A638" s="97"/>
    </row>
    <row r="639" spans="1:2" ht="12.75">
      <c r="A639" s="31"/>
      <c r="B639" s="28"/>
    </row>
    <row r="640" ht="12.75">
      <c r="A640" s="97"/>
    </row>
    <row r="641" ht="12.75">
      <c r="A641" s="97"/>
    </row>
    <row r="642" spans="1:2" ht="12.75">
      <c r="A642" s="31"/>
      <c r="B642" s="28"/>
    </row>
    <row r="643" ht="12.75">
      <c r="A643" s="97"/>
    </row>
    <row r="644" ht="12.75">
      <c r="A644" s="97"/>
    </row>
    <row r="645" spans="1:2" ht="12.75">
      <c r="A645" s="31"/>
      <c r="B645" s="28"/>
    </row>
    <row r="646" ht="12.75">
      <c r="A646" s="97"/>
    </row>
    <row r="647" ht="12.75">
      <c r="A647" s="97"/>
    </row>
    <row r="648" spans="1:2" ht="12.75">
      <c r="A648" s="31"/>
      <c r="B648" s="28"/>
    </row>
    <row r="649" ht="12.75">
      <c r="A649" s="97"/>
    </row>
    <row r="650" ht="12.75">
      <c r="A650" s="97"/>
    </row>
    <row r="651" spans="1:2" ht="12.75">
      <c r="A651" s="31"/>
      <c r="B651" s="28"/>
    </row>
    <row r="652" ht="12.75">
      <c r="A652" s="97"/>
    </row>
    <row r="653" ht="12.75">
      <c r="A653" s="97"/>
    </row>
    <row r="654" spans="1:2" ht="12.75">
      <c r="A654" s="31"/>
      <c r="B654" s="28"/>
    </row>
    <row r="655" ht="12.75">
      <c r="B655" s="28"/>
    </row>
    <row r="656" ht="12.75">
      <c r="A656" s="97"/>
    </row>
    <row r="657" spans="1:2" ht="12.75">
      <c r="A657" s="31"/>
      <c r="B657" s="28"/>
    </row>
    <row r="658" spans="1:2" ht="12.75">
      <c r="A658" s="31"/>
      <c r="B658" s="28"/>
    </row>
    <row r="659" ht="12.75">
      <c r="A659" s="97"/>
    </row>
    <row r="660" spans="1:2" ht="12.75">
      <c r="A660" s="31"/>
      <c r="B660" s="28"/>
    </row>
    <row r="661" spans="1:2" ht="12.75">
      <c r="A661" s="31"/>
      <c r="B661" s="28"/>
    </row>
    <row r="662" spans="1:2" ht="12.75">
      <c r="A662" s="90"/>
      <c r="B662" s="98"/>
    </row>
    <row r="663" spans="1:2" ht="12.75">
      <c r="A663" s="31"/>
      <c r="B663" s="28"/>
    </row>
    <row r="664" ht="12.75">
      <c r="A664" s="97"/>
    </row>
    <row r="665" spans="1:2" ht="12.75">
      <c r="A665" s="97"/>
      <c r="B665" s="98"/>
    </row>
    <row r="666" spans="1:2" ht="12.75">
      <c r="A666" s="97"/>
      <c r="B666" s="98"/>
    </row>
    <row r="667" ht="12.75">
      <c r="A667" s="97"/>
    </row>
    <row r="668" spans="1:2" ht="12.75">
      <c r="A668" s="31"/>
      <c r="B668" s="28"/>
    </row>
    <row r="669" spans="1:2" ht="12.75">
      <c r="A669" s="97"/>
      <c r="B669" s="98"/>
    </row>
    <row r="670" ht="12.75">
      <c r="A670" s="97"/>
    </row>
    <row r="671" spans="1:2" ht="12.75">
      <c r="A671" s="31"/>
      <c r="B671" s="28"/>
    </row>
    <row r="672" spans="1:2" ht="12.75">
      <c r="A672" s="97"/>
      <c r="B672" s="98"/>
    </row>
    <row r="673" ht="12.75">
      <c r="A673" s="97"/>
    </row>
    <row r="674" spans="1:2" ht="12.75">
      <c r="A674" s="31"/>
      <c r="B674" s="28"/>
    </row>
    <row r="675" spans="1:2" ht="12.75">
      <c r="A675" s="97"/>
      <c r="B675" s="98"/>
    </row>
    <row r="676" ht="12.75">
      <c r="A676" s="97"/>
    </row>
    <row r="677" spans="1:2" ht="12.75">
      <c r="A677" s="31"/>
      <c r="B677" s="28"/>
    </row>
    <row r="678" ht="12.75">
      <c r="A678" s="97"/>
    </row>
    <row r="679" ht="12.75">
      <c r="A679" s="97"/>
    </row>
    <row r="680" spans="1:2" ht="12.75">
      <c r="A680" s="31"/>
      <c r="B680" s="28"/>
    </row>
    <row r="681" ht="12.75">
      <c r="A681" s="97"/>
    </row>
    <row r="682" ht="12.75">
      <c r="A682" s="97"/>
    </row>
    <row r="683" spans="1:2" ht="12.75">
      <c r="A683" s="31"/>
      <c r="B683" s="28"/>
    </row>
    <row r="684" ht="12.75">
      <c r="A684" s="97"/>
    </row>
    <row r="685" spans="1:2" ht="12.75">
      <c r="A685" s="97"/>
      <c r="B685" s="32"/>
    </row>
    <row r="686" spans="1:2" ht="12.75">
      <c r="A686" s="31"/>
      <c r="B686" s="28"/>
    </row>
    <row r="687" spans="1:2" ht="12.75">
      <c r="A687" s="31"/>
      <c r="B687" s="28"/>
    </row>
    <row r="688" spans="1:2" ht="12.75">
      <c r="A688" s="31"/>
      <c r="B688" s="28"/>
    </row>
    <row r="689" ht="12.75">
      <c r="A689" s="97"/>
    </row>
    <row r="690" ht="12.75">
      <c r="A690" s="97"/>
    </row>
    <row r="691" spans="1:2" ht="12.75">
      <c r="A691" s="31"/>
      <c r="B691" s="28"/>
    </row>
    <row r="692" ht="12.75">
      <c r="A692" s="97"/>
    </row>
    <row r="693" ht="12.75">
      <c r="A693" s="97"/>
    </row>
    <row r="694" spans="1:2" ht="12.75">
      <c r="A694" s="31"/>
      <c r="B694" s="28"/>
    </row>
    <row r="695" spans="1:2" ht="12.75">
      <c r="A695" s="31"/>
      <c r="B695" s="28"/>
    </row>
    <row r="696" spans="1:2" ht="12.75">
      <c r="A696" s="31"/>
      <c r="B696" s="28"/>
    </row>
    <row r="697" spans="1:2" ht="12.75">
      <c r="A697" s="31"/>
      <c r="B697" s="28"/>
    </row>
    <row r="698" spans="1:2" ht="12.75">
      <c r="A698" s="31"/>
      <c r="B698" s="28"/>
    </row>
    <row r="699" spans="1:2" ht="12.75">
      <c r="A699" s="31"/>
      <c r="B699" s="28"/>
    </row>
    <row r="700" ht="12.75">
      <c r="A700" s="97"/>
    </row>
    <row r="701" spans="1:2" ht="12.75">
      <c r="A701" s="97"/>
      <c r="B701" s="28"/>
    </row>
    <row r="702" spans="1:2" ht="12.75">
      <c r="A702" s="101"/>
      <c r="B702" s="28"/>
    </row>
    <row r="703" spans="1:2" ht="12.75">
      <c r="A703" s="31"/>
      <c r="B703" s="28"/>
    </row>
    <row r="704" spans="1:2" ht="12.75">
      <c r="A704" s="31"/>
      <c r="B704" s="28"/>
    </row>
    <row r="705" spans="1:2" ht="12.75">
      <c r="A705" s="31"/>
      <c r="B705" s="28"/>
    </row>
    <row r="706" spans="1:2" ht="12.75">
      <c r="A706" s="31"/>
      <c r="B706" s="28"/>
    </row>
    <row r="707" spans="1:2" ht="12.75">
      <c r="A707" s="31"/>
      <c r="B707" s="28"/>
    </row>
    <row r="708" ht="12.75">
      <c r="A708" s="97"/>
    </row>
    <row r="709" ht="12.75">
      <c r="A709" s="97"/>
    </row>
    <row r="710" spans="1:2" ht="12.75">
      <c r="A710" s="31"/>
      <c r="B710" s="28"/>
    </row>
    <row r="711" ht="12.75">
      <c r="B711" s="28"/>
    </row>
    <row r="712" spans="1:2" ht="12.75">
      <c r="A712" s="97"/>
      <c r="B712" s="28"/>
    </row>
    <row r="713" spans="1:2" ht="12.75">
      <c r="A713" s="31"/>
      <c r="B713" s="28"/>
    </row>
    <row r="714" spans="1:2" ht="12.75">
      <c r="A714" s="31"/>
      <c r="B714" s="28"/>
    </row>
    <row r="715" spans="1:2" ht="12.75">
      <c r="A715" s="97"/>
      <c r="B715" s="28"/>
    </row>
    <row r="716" spans="1:2" ht="12.75">
      <c r="A716" s="31"/>
      <c r="B716" s="28"/>
    </row>
    <row r="717" ht="12.75">
      <c r="B717" s="28"/>
    </row>
    <row r="718" spans="1:2" ht="12.75">
      <c r="A718" s="92"/>
      <c r="B718" s="98"/>
    </row>
    <row r="719" ht="12.75">
      <c r="B719" s="28"/>
    </row>
    <row r="720" spans="1:2" ht="12.75">
      <c r="A720" s="97"/>
      <c r="B720" s="98"/>
    </row>
    <row r="721" ht="12.75">
      <c r="A721" s="97"/>
    </row>
    <row r="722" ht="12.75">
      <c r="A722" s="97"/>
    </row>
    <row r="723" spans="1:2" ht="12.75">
      <c r="A723" s="31"/>
      <c r="B723" s="28"/>
    </row>
    <row r="724" spans="1:2" ht="12.75">
      <c r="A724" s="31"/>
      <c r="B724" s="28"/>
    </row>
    <row r="725" ht="12.75">
      <c r="A725" s="97"/>
    </row>
    <row r="726" ht="12.75">
      <c r="A726" s="97"/>
    </row>
    <row r="727" spans="1:2" ht="12.75">
      <c r="A727" s="31"/>
      <c r="B727" s="28"/>
    </row>
    <row r="728" spans="1:2" ht="12.75">
      <c r="A728" s="31"/>
      <c r="B728" s="28"/>
    </row>
    <row r="729" spans="1:2" ht="12.75">
      <c r="A729" s="31"/>
      <c r="B729" s="28"/>
    </row>
    <row r="730" spans="1:2" ht="12.75">
      <c r="A730" s="31"/>
      <c r="B730" s="28"/>
    </row>
    <row r="731" spans="1:2" ht="12.75">
      <c r="A731" s="31"/>
      <c r="B731" s="28"/>
    </row>
    <row r="732" ht="12.75">
      <c r="A732" s="97"/>
    </row>
    <row r="733" ht="12.75">
      <c r="A733" s="97"/>
    </row>
    <row r="734" spans="1:2" ht="12.75">
      <c r="A734" s="31"/>
      <c r="B734" s="28"/>
    </row>
    <row r="735" spans="1:2" ht="12.75">
      <c r="A735" s="31"/>
      <c r="B735" s="28"/>
    </row>
    <row r="736" spans="1:2" ht="12.75">
      <c r="A736" s="31"/>
      <c r="B736" s="28"/>
    </row>
    <row r="737" spans="1:2" ht="12.75">
      <c r="A737" s="31"/>
      <c r="B737" s="28"/>
    </row>
    <row r="738" spans="1:2" ht="12.75">
      <c r="A738" s="31"/>
      <c r="B738" s="28"/>
    </row>
    <row r="739" spans="1:2" ht="12.75">
      <c r="A739" s="90"/>
      <c r="B739" s="98"/>
    </row>
    <row r="740" spans="1:2" ht="12.75">
      <c r="A740" s="31"/>
      <c r="B740" s="28"/>
    </row>
    <row r="741" spans="1:2" ht="12.75">
      <c r="A741" s="97"/>
      <c r="B741" s="98"/>
    </row>
    <row r="742" ht="12.75">
      <c r="A742" s="97"/>
    </row>
    <row r="743" ht="12.75">
      <c r="A743" s="97"/>
    </row>
    <row r="744" spans="1:2" ht="12.75">
      <c r="A744" s="31"/>
      <c r="B744" s="28"/>
    </row>
    <row r="745" spans="1:2" ht="12.75">
      <c r="A745" s="31"/>
      <c r="B745" s="28"/>
    </row>
    <row r="746" ht="12.75">
      <c r="A746" s="97"/>
    </row>
    <row r="747" spans="1:2" ht="12.75">
      <c r="A747" s="31"/>
      <c r="B747" s="28"/>
    </row>
    <row r="748" ht="12.75">
      <c r="A748" s="97"/>
    </row>
    <row r="749" ht="12.75">
      <c r="A749" s="97"/>
    </row>
    <row r="750" spans="1:2" ht="12.75">
      <c r="A750" s="31"/>
      <c r="B750" s="28"/>
    </row>
    <row r="751" spans="1:2" ht="12.75">
      <c r="A751" s="31"/>
      <c r="B751" s="28"/>
    </row>
    <row r="752" ht="12.75">
      <c r="A752" s="97"/>
    </row>
    <row r="753" ht="12.75">
      <c r="A753" s="97"/>
    </row>
    <row r="754" spans="1:2" ht="12.75">
      <c r="A754" s="31"/>
      <c r="B754" s="28"/>
    </row>
    <row r="755" ht="12.75">
      <c r="A755" s="96"/>
    </row>
    <row r="757" spans="1:2" ht="12.75">
      <c r="A757" s="90"/>
      <c r="B757" s="98"/>
    </row>
    <row r="759" spans="1:2" ht="12.75">
      <c r="A759" s="90"/>
      <c r="B759" s="91"/>
    </row>
    <row r="762" spans="1:2" ht="12.75">
      <c r="A762" s="94"/>
      <c r="B762" s="91"/>
    </row>
    <row r="764" spans="1:2" ht="12.75">
      <c r="A764" s="94"/>
      <c r="B764" s="91"/>
    </row>
    <row r="766" spans="1:2" ht="12.75">
      <c r="A766" s="92"/>
      <c r="B766" s="93"/>
    </row>
    <row r="767" spans="1:2" ht="12.75">
      <c r="A767" s="88"/>
      <c r="B767" s="89"/>
    </row>
    <row r="769" spans="1:2" ht="12.75">
      <c r="A769" s="90"/>
      <c r="B769" s="91"/>
    </row>
    <row r="771" spans="1:2" ht="12.75">
      <c r="A771" s="90"/>
      <c r="B771" s="91"/>
    </row>
    <row r="773" spans="1:2" ht="12.75">
      <c r="A773" s="92"/>
      <c r="B773" s="93"/>
    </row>
    <row r="774" spans="1:2" ht="12.75">
      <c r="A774" s="88"/>
      <c r="B774" s="89"/>
    </row>
    <row r="776" spans="1:2" ht="12.75">
      <c r="A776" s="90"/>
      <c r="B776" s="91"/>
    </row>
    <row r="778" spans="1:2" ht="12.75">
      <c r="A778" s="90"/>
      <c r="B778" s="91"/>
    </row>
    <row r="780" spans="1:2" ht="12.75">
      <c r="A780" s="92"/>
      <c r="B780" s="93"/>
    </row>
    <row r="781" spans="1:2" ht="12.75">
      <c r="A781" s="88"/>
      <c r="B781" s="89"/>
    </row>
    <row r="783" spans="1:2" ht="12.75">
      <c r="A783" s="90"/>
      <c r="B783" s="91"/>
    </row>
    <row r="785" spans="1:2" ht="12.75">
      <c r="A785" s="90"/>
      <c r="B785" s="91"/>
    </row>
    <row r="787" spans="1:2" ht="12.75">
      <c r="A787" s="92"/>
      <c r="B787" s="93"/>
    </row>
    <row r="788" spans="1:2" ht="12.75">
      <c r="A788" s="88"/>
      <c r="B788" s="89"/>
    </row>
    <row r="789" spans="1:2" ht="12.75">
      <c r="A789" s="88"/>
      <c r="B789" s="89"/>
    </row>
    <row r="790" spans="1:2" ht="12.75">
      <c r="A790" s="88"/>
      <c r="B790" s="89"/>
    </row>
    <row r="791" spans="1:2" ht="12.75">
      <c r="A791" s="88"/>
      <c r="B791" s="89"/>
    </row>
    <row r="792" spans="1:2" ht="12.75">
      <c r="A792" s="88"/>
      <c r="B792" s="89"/>
    </row>
    <row r="794" spans="1:2" ht="12.75">
      <c r="A794" s="90"/>
      <c r="B794" s="91"/>
    </row>
    <row r="796" spans="1:2" ht="12.75">
      <c r="A796" s="90"/>
      <c r="B796" s="91"/>
    </row>
    <row r="798" spans="1:2" ht="12.75">
      <c r="A798" s="92"/>
      <c r="B798" s="93"/>
    </row>
    <row r="799" spans="1:2" ht="12.75">
      <c r="A799" s="88"/>
      <c r="B799" s="89"/>
    </row>
    <row r="800" spans="1:2" ht="12.75">
      <c r="A800" s="88"/>
      <c r="B800" s="89"/>
    </row>
    <row r="802" spans="1:2" ht="12.75">
      <c r="A802" s="90"/>
      <c r="B802" s="91"/>
    </row>
    <row r="804" spans="1:2" ht="12.75">
      <c r="A804" s="90"/>
      <c r="B804" s="91"/>
    </row>
    <row r="806" spans="1:2" ht="12.75">
      <c r="A806" s="92"/>
      <c r="B806" s="93"/>
    </row>
    <row r="807" spans="1:2" ht="12.75">
      <c r="A807" s="88"/>
      <c r="B807" s="89"/>
    </row>
    <row r="808" spans="1:2" ht="12.75">
      <c r="A808" s="88"/>
      <c r="B808" s="89"/>
    </row>
    <row r="810" spans="1:2" ht="12.75">
      <c r="A810" s="90"/>
      <c r="B810" s="91"/>
    </row>
    <row r="812" spans="1:2" ht="12.75">
      <c r="A812" s="90"/>
      <c r="B812" s="91"/>
    </row>
    <row r="814" spans="1:2" ht="12.75">
      <c r="A814" s="92"/>
      <c r="B814" s="93"/>
    </row>
    <row r="815" spans="1:2" ht="12.75">
      <c r="A815" s="88"/>
      <c r="B815" s="89"/>
    </row>
    <row r="816" spans="1:2" ht="12.75">
      <c r="A816" s="88"/>
      <c r="B816" s="89"/>
    </row>
    <row r="817" spans="1:2" ht="12.75">
      <c r="A817" s="88"/>
      <c r="B817" s="89"/>
    </row>
    <row r="818" spans="1:2" ht="12.75">
      <c r="A818" s="88"/>
      <c r="B818" s="89"/>
    </row>
    <row r="819" spans="1:2" ht="12.75">
      <c r="A819" s="88"/>
      <c r="B819" s="89"/>
    </row>
    <row r="820" spans="1:2" ht="12.75">
      <c r="A820" s="88"/>
      <c r="B820" s="89"/>
    </row>
    <row r="821" spans="1:2" ht="12.75">
      <c r="A821" s="88"/>
      <c r="B821" s="89"/>
    </row>
    <row r="822" spans="1:2" ht="12.75">
      <c r="A822" s="88"/>
      <c r="B822" s="89"/>
    </row>
    <row r="823" spans="1:2" ht="12.75">
      <c r="A823" s="88"/>
      <c r="B823" s="89"/>
    </row>
    <row r="824" spans="1:2" ht="12.75">
      <c r="A824" s="88"/>
      <c r="B824" s="89"/>
    </row>
    <row r="826" spans="1:2" ht="12.75">
      <c r="A826" s="90"/>
      <c r="B826" s="91"/>
    </row>
    <row r="828" spans="1:2" ht="12.75">
      <c r="A828" s="90"/>
      <c r="B828" s="91"/>
    </row>
    <row r="830" spans="1:2" ht="12.75">
      <c r="A830" s="92"/>
      <c r="B830" s="93"/>
    </row>
    <row r="831" spans="1:2" ht="12.75">
      <c r="A831" s="88"/>
      <c r="B831" s="89"/>
    </row>
    <row r="832" spans="1:2" ht="12.75">
      <c r="A832" s="88"/>
      <c r="B832" s="89"/>
    </row>
    <row r="833" spans="1:2" ht="12.75">
      <c r="A833" s="88"/>
      <c r="B833" s="89"/>
    </row>
    <row r="834" spans="1:2" ht="12.75">
      <c r="A834" s="88"/>
      <c r="B834" s="89"/>
    </row>
    <row r="835" spans="1:2" ht="12.75">
      <c r="A835" s="88"/>
      <c r="B835" s="89"/>
    </row>
    <row r="836" spans="1:2" ht="12.75">
      <c r="A836" s="88"/>
      <c r="B836" s="89"/>
    </row>
    <row r="838" spans="1:2" ht="12.75">
      <c r="A838" s="90"/>
      <c r="B838" s="91"/>
    </row>
    <row r="840" spans="1:2" ht="12.75">
      <c r="A840" s="90"/>
      <c r="B840" s="91"/>
    </row>
    <row r="842" spans="1:2" ht="12.75">
      <c r="A842" s="92"/>
      <c r="B842" s="93"/>
    </row>
    <row r="843" spans="1:2" ht="12.75">
      <c r="A843" s="88"/>
      <c r="B843" s="89"/>
    </row>
    <row r="844" spans="1:2" ht="12.75">
      <c r="A844" s="88"/>
      <c r="B844" s="89"/>
    </row>
    <row r="845" spans="1:2" ht="12.75">
      <c r="A845" s="88"/>
      <c r="B845" s="89"/>
    </row>
    <row r="848" spans="1:2" ht="12.75">
      <c r="A848" s="90"/>
      <c r="B848" s="91"/>
    </row>
    <row r="850" spans="1:2" ht="12.75">
      <c r="A850" s="90"/>
      <c r="B850" s="91"/>
    </row>
    <row r="852" spans="1:2" ht="12.75">
      <c r="A852" s="92"/>
      <c r="B852" s="93"/>
    </row>
    <row r="853" spans="1:2" ht="12.75">
      <c r="A853" s="88"/>
      <c r="B853" s="89"/>
    </row>
    <row r="855" spans="1:2" ht="12.75">
      <c r="A855" s="90"/>
      <c r="B855" s="91"/>
    </row>
    <row r="857" spans="1:2" ht="12.75">
      <c r="A857" s="90"/>
      <c r="B857" s="91"/>
    </row>
    <row r="859" spans="1:2" ht="12.75">
      <c r="A859" s="92"/>
      <c r="B859" s="93"/>
    </row>
    <row r="860" spans="1:2" ht="12.75">
      <c r="A860" s="88"/>
      <c r="B860" s="89"/>
    </row>
    <row r="861" spans="1:2" ht="12.75">
      <c r="A861" s="88"/>
      <c r="B861" s="89"/>
    </row>
    <row r="863" spans="1:2" ht="12.75">
      <c r="A863" s="90"/>
      <c r="B863" s="91"/>
    </row>
    <row r="865" spans="1:2" ht="12.75">
      <c r="A865" s="90"/>
      <c r="B865" s="91"/>
    </row>
    <row r="867" spans="1:2" ht="12.75">
      <c r="A867" s="92"/>
      <c r="B867" s="93"/>
    </row>
    <row r="868" spans="1:2" ht="12.75">
      <c r="A868" s="88"/>
      <c r="B868" s="89"/>
    </row>
    <row r="869" spans="1:2" ht="12.75">
      <c r="A869" s="88"/>
      <c r="B869" s="89"/>
    </row>
    <row r="870" spans="1:2" ht="12.75">
      <c r="A870" s="88"/>
      <c r="B870" s="89"/>
    </row>
    <row r="871" spans="1:2" ht="12.75">
      <c r="A871" s="88"/>
      <c r="B871" s="89"/>
    </row>
    <row r="872" spans="1:2" ht="12.75">
      <c r="A872" s="88"/>
      <c r="B872" s="89"/>
    </row>
    <row r="873" spans="1:2" ht="12.75">
      <c r="A873" s="88"/>
      <c r="B873" s="89"/>
    </row>
    <row r="874" spans="1:2" ht="12.75">
      <c r="A874" s="88"/>
      <c r="B874" s="89"/>
    </row>
    <row r="875" spans="1:2" ht="12.75">
      <c r="A875" s="88"/>
      <c r="B875" s="89"/>
    </row>
    <row r="876" spans="1:2" ht="12.75">
      <c r="A876" s="88"/>
      <c r="B876" s="89"/>
    </row>
    <row r="877" spans="1:2" ht="12.75">
      <c r="A877" s="88"/>
      <c r="B877" s="89"/>
    </row>
    <row r="878" spans="1:2" ht="12.75">
      <c r="A878" s="88"/>
      <c r="B878" s="89"/>
    </row>
    <row r="881" spans="1:2" ht="12.75">
      <c r="A881" s="90"/>
      <c r="B881" s="91"/>
    </row>
    <row r="883" spans="1:2" ht="12.75">
      <c r="A883" s="90"/>
      <c r="B883" s="91"/>
    </row>
  </sheetData>
  <mergeCells count="2">
    <mergeCell ref="A1:E1"/>
    <mergeCell ref="A2:B2"/>
  </mergeCells>
  <printOptions horizontalCentered="1"/>
  <pageMargins left="0.1968503937007874" right="0.1968503937007874" top="0.6299212598425197" bottom="0.6299212598425197" header="0.31496062992125984" footer="0.24"/>
  <pageSetup firstPageNumber="561" useFirstPageNumber="1" horizontalDpi="300" verticalDpi="300" orientation="portrait" paperSize="9" scale="90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2012-04-26T13:23:23Z</cp:lastPrinted>
  <dcterms:created xsi:type="dcterms:W3CDTF">2001-11-29T15:00:47Z</dcterms:created>
  <dcterms:modified xsi:type="dcterms:W3CDTF">2012-04-26T13:24:27Z</dcterms:modified>
  <cp:category/>
  <cp:version/>
  <cp:contentType/>
  <cp:contentStatus/>
</cp:coreProperties>
</file>