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rihodi10-11" sheetId="1" r:id="rId1"/>
    <sheet name="Rashodi10-11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'Prihodi10-11'!$2:$2</definedName>
    <definedName name="_xlnm.Print_Titles" localSheetId="1">'Rashodi10-11'!$2:$2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<sst xmlns="http://schemas.openxmlformats.org/spreadsheetml/2006/main" count="529" uniqueCount="450">
  <si>
    <t>PRIHODI POSLOVANJA</t>
  </si>
  <si>
    <t>NAZIV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</si>
  <si>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</si>
  <si>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</si>
  <si>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</si>
  <si>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</si>
  <si>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</si>
  <si>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</si>
  <si>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</si>
  <si>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</si>
  <si>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</si>
  <si>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</si>
  <si>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Povrat više ostavrenog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</si>
  <si>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</si>
  <si>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</si>
  <si>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</si>
  <si>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</si>
  <si>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</si>
  <si>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</si>
  <si>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</si>
  <si>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</si>
  <si>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</si>
  <si>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</si>
  <si>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</si>
  <si>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Trošarina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</si>
  <si>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</si>
  <si>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</si>
  <si>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</si>
  <si>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</si>
  <si>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</si>
  <si>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</si>
  <si>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</si>
  <si>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</si>
  <si>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</si>
  <si>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</si>
  <si>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</si>
  <si>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</si>
  <si>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</si>
  <si>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</si>
  <si>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</si>
  <si>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zdravstveno osiguranje</t>
  </si>
  <si>
    <t>Doprinosi za mirovinsko osiguranje</t>
  </si>
  <si>
    <t>Doprinosi za zapošljavanje</t>
  </si>
  <si>
    <t>Pomoći iz inozemstva (darovnice) i od subjekata unutar općeg proračuna</t>
  </si>
  <si>
    <t>Pomoći od inozemnih vlada</t>
  </si>
  <si>
    <t>Tekuće pomoći od inozemnih vlada</t>
  </si>
  <si>
    <t>Kapitalne pomoći od inozemnih vlada</t>
  </si>
  <si>
    <t>Pomoći od međunarodnih organizacija te isntitucija i tijela Eu</t>
  </si>
  <si>
    <t>Tekuće pomoći od međunarodnih organizacija</t>
  </si>
  <si>
    <t>Kapitalne pomoći od međunarodnih organizacija</t>
  </si>
  <si>
    <t>Tekuće pomoći od insitucija i tijela EU</t>
  </si>
  <si>
    <t>Kapitalne pomoći od insitucija i tijela EU</t>
  </si>
  <si>
    <t xml:space="preserve">Pomoći iz proračuna 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</si>
  <si>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</si>
  <si>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</si>
  <si>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</si>
  <si>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</si>
  <si>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</si>
  <si>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</si>
  <si>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</si>
  <si>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</si>
  <si>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</si>
  <si>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</si>
  <si>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</si>
  <si>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</si>
  <si>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</si>
  <si>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</si>
  <si>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od dobiti trgovačkih društava, kreditnih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</si>
  <si>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</si>
  <si>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</si>
  <si>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</si>
  <si>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</si>
  <si>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Naknade za ceste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</si>
  <si>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</si>
  <si>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</si>
  <si>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</si>
  <si>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</si>
  <si>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</si>
  <si>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</si>
  <si>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</si>
  <si>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Državne upravne i sudske pristojbe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</si>
  <si>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</si>
  <si>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</si>
  <si>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</si>
  <si>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</si>
  <si>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</si>
  <si>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</si>
  <si>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</si>
  <si>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</si>
  <si>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</si>
  <si>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</si>
  <si>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</si>
  <si>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</si>
  <si>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</si>
  <si>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</si>
  <si>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</si>
  <si>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</si>
  <si>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</si>
  <si>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</si>
  <si>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</si>
  <si>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</si>
  <si>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</si>
  <si>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</si>
  <si>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</si>
  <si>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</si>
  <si>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</si>
  <si>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</si>
  <si>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Rudna bogatstva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</si>
  <si>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</si>
  <si>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</si>
  <si>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</si>
  <si>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</si>
  <si>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</si>
  <si>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</si>
  <si>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</si>
  <si>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 xml:space="preserve">Komunikacijska oprema 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</si>
  <si>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</si>
  <si>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</si>
  <si>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</si>
  <si>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</si>
  <si>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</si>
  <si>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</si>
  <si>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nematerijalne proizvedene imovine</t>
  </si>
  <si>
    <t>Prihodi od prodaje proizvedene kratkotrajne imovine</t>
  </si>
  <si>
    <t>Prihodi od prodaje zaliha</t>
  </si>
  <si>
    <t>Strateške zalihe</t>
  </si>
  <si>
    <t>PRIMCI</t>
  </si>
  <si>
    <t>PRIMICI OD FINANCIJSKE IMOVINE  I ZADUŽIVANJA</t>
  </si>
  <si>
    <t>Primljene otplate (povrati) glavnice danih zajmova</t>
  </si>
  <si>
    <t>Povrat zajmova danih drugim razinama vlasti</t>
  </si>
  <si>
    <t>Primici (povrati) glavnice zajmova danih neprofitnim organizacijama, građanima i kućanstvima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</si>
  <si>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</si>
  <si>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</si>
  <si>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trgovačkim društvima u javnom sektoru</t>
  </si>
  <si>
    <t>Povrat zajmova danih trgovačkim 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</si>
  <si>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</si>
  <si>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</si>
  <si>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 zajmova danih tuzemnim obrtnicima</t>
  </si>
  <si>
    <t>Povrat zajmova danih gradskim proračunima</t>
  </si>
  <si>
    <t>Povrat zajmova danih općinskim proračunima</t>
  </si>
  <si>
    <t>Primici od izdanih vrijednosnih papira</t>
  </si>
  <si>
    <t>Obveznice</t>
  </si>
  <si>
    <t xml:space="preserve">Obveznice - tuzemne </t>
  </si>
  <si>
    <t xml:space="preserve">Obveznice - inozemne 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</si>
  <si>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</si>
  <si>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</si>
  <si>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</si>
  <si>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>Dionice i udjeli u glavnici tuzemnih trgovačkih društava izvan javnog sektora</t>
  </si>
  <si>
    <t xml:space="preserve">Primici od zaduživanja </t>
  </si>
  <si>
    <t>Primljeni krediti i zajmovi od međunarodnih organizacija, institucija i tijela EU te inozemnih vlada</t>
  </si>
  <si>
    <t>Primljeni zajmovi od međunarodnih organizacija</t>
  </si>
  <si>
    <t>Primljeni krediti i zajmovi od institucija i tijela EU</t>
  </si>
  <si>
    <t>IZVRŠENJE 2010</t>
  </si>
  <si>
    <t>INDEKS</t>
  </si>
  <si>
    <t>RASHODI POSLOVANJA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</si>
  <si>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</si>
  <si>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</si>
  <si>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</si>
  <si>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</si>
  <si>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</si>
  <si>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</si>
  <si>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</si>
  <si>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</si>
  <si>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</si>
  <si>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</si>
  <si>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</si>
  <si>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</si>
  <si>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</si>
  <si>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</si>
  <si>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</si>
  <si>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</si>
  <si>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</si>
  <si>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</si>
  <si>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</si>
  <si>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</si>
  <si>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</si>
  <si>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</si>
  <si>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</si>
  <si>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</si>
  <si>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</si>
  <si>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</si>
  <si>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</si>
  <si>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</si>
  <si>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</si>
  <si>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</si>
  <si>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</si>
  <si>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</si>
  <si>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</si>
  <si>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</si>
  <si>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</si>
  <si>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</si>
  <si>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</si>
  <si>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</si>
  <si>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</si>
  <si>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</si>
  <si>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</si>
  <si>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</si>
  <si>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</si>
  <si>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</si>
  <si>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</si>
  <si>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</si>
  <si>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</si>
  <si>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</si>
  <si>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</si>
  <si>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</si>
  <si>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</si>
  <si>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</si>
  <si>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</si>
  <si>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</si>
  <si>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</si>
  <si>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</si>
  <si>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</si>
  <si>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</si>
  <si>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</si>
  <si>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</si>
  <si>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</si>
  <si>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</si>
  <si>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</si>
  <si>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</si>
  <si>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</si>
  <si>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Naknade za rad predst. i izvršnih tijela, povjer. i sl.</t>
  </si>
  <si>
    <t>3292</t>
  </si>
  <si>
    <t>Premije osiguranja</t>
  </si>
  <si>
    <t>3293</t>
  </si>
  <si>
    <t>Reprezentacija</t>
  </si>
  <si>
    <t>3294</t>
  </si>
  <si>
    <t>Članarine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</si>
  <si>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</si>
  <si>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</si>
  <si>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</si>
  <si>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</si>
  <si>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</si>
  <si>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</si>
  <si>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</si>
  <si>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</si>
  <si>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</si>
  <si>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</si>
  <si>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</si>
  <si>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</si>
  <si>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</si>
  <si>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</si>
  <si>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</si>
  <si>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</si>
  <si>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</si>
  <si>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</si>
  <si>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</si>
  <si>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</si>
  <si>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</si>
  <si>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</si>
  <si>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</si>
  <si>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s.</t>
  </si>
  <si>
    <t>3512</t>
  </si>
  <si>
    <t>352</t>
  </si>
  <si>
    <t>3521</t>
  </si>
  <si>
    <t>3522</t>
  </si>
  <si>
    <t>Subvencije trgovačkim društvima izvan javnog sektora</t>
  </si>
  <si>
    <t>3523</t>
  </si>
  <si>
    <t>36</t>
  </si>
  <si>
    <t>361</t>
  </si>
  <si>
    <t>Pomoći inozemnim vladama</t>
  </si>
  <si>
    <t>3611</t>
  </si>
  <si>
    <t>Tekuće pomoći inozemnim vladama</t>
  </si>
  <si>
    <t>3612</t>
  </si>
  <si>
    <t>Kapitalne pomoći inozemnim vladama</t>
  </si>
  <si>
    <t>3621</t>
  </si>
  <si>
    <t>3631</t>
  </si>
  <si>
    <t xml:space="preserve">Tekuće pomoći unutar općeg proračuna </t>
  </si>
  <si>
    <t xml:space="preserve">Kapitalne pomoći unutar općeg proračuna </t>
  </si>
  <si>
    <t>Tekuće pomoći prorač. korisnicima temeljem prijenosa sredstava EU</t>
  </si>
  <si>
    <t>Kapitalne pomoći prorač. korisnicima temeljem prijenosa sredstava EU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</si>
  <si>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</si>
  <si>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</si>
  <si>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</si>
  <si>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</si>
  <si>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</si>
  <si>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</si>
  <si>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</si>
  <si>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</si>
  <si>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</si>
  <si>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</si>
  <si>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</si>
  <si>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</si>
  <si>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</si>
  <si>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</si>
  <si>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</si>
  <si>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</si>
  <si>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</si>
  <si>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</si>
  <si>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</si>
  <si>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</si>
  <si>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</si>
  <si>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</si>
  <si>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</si>
  <si>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</si>
  <si>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Kapitalne pomoći</t>
  </si>
  <si>
    <t>3861</t>
  </si>
  <si>
    <t>3862</t>
  </si>
  <si>
    <t>3863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</si>
  <si>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</si>
  <si>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</si>
  <si>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</si>
  <si>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</si>
  <si>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</si>
  <si>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</si>
  <si>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</si>
  <si>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</si>
  <si>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</si>
  <si>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</si>
  <si>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</si>
  <si>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</si>
  <si>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</si>
  <si>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</si>
  <si>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</si>
  <si>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</si>
  <si>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Rashodi za nabavu proizvedene dugotrajne im.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</si>
  <si>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</si>
  <si>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</si>
  <si>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</si>
  <si>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</si>
  <si>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</si>
  <si>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</si>
  <si>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</si>
  <si>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</si>
  <si>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</si>
  <si>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</si>
  <si>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</si>
  <si>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</si>
  <si>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</si>
  <si>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</si>
  <si>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Sportska i glazbena oprema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</si>
  <si>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</si>
  <si>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</si>
  <si>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</si>
  <si>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</si>
  <si>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</si>
  <si>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</si>
  <si>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</si>
  <si>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</si>
  <si>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Knjige,umj.djela i ost.izložbene vrijed.</t>
  </si>
  <si>
    <t>4241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</si>
  <si>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</si>
  <si>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</si>
  <si>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</si>
  <si>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</si>
  <si>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</si>
  <si>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4251</t>
  </si>
  <si>
    <t>Višegodišnje nasadi</t>
  </si>
  <si>
    <t>4252</t>
  </si>
  <si>
    <t>Osnovno stado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</si>
  <si>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</si>
  <si>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</si>
  <si>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</si>
  <si>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</si>
  <si>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</si>
  <si>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</si>
  <si>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</si>
  <si>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</si>
  <si>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</si>
  <si>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</si>
  <si>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</si>
  <si>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</si>
  <si>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</si>
  <si>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</si>
  <si>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</si>
  <si>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</si>
  <si>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</si>
  <si>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</si>
  <si>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</si>
  <si>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</si>
  <si>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</si>
  <si>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</si>
  <si>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</si>
  <si>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</si>
  <si>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</si>
  <si>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</si>
  <si>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</si>
  <si>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IZDACI ZA FINANCIJSKU IMOVINU I OTPLATE ZAJMOVA</t>
  </si>
  <si>
    <t>Izdaci za dane zajmove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</si>
  <si>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</si>
  <si>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</si>
  <si>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</si>
  <si>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</si>
  <si>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</si>
  <si>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</si>
  <si>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</si>
  <si>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</si>
  <si>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Dani zajmovi drugim razinama vlasti</t>
  </si>
  <si>
    <t xml:space="preserve">Dani zajmovi ostalim izvanproračunskim korisnicima državnog proračuna </t>
  </si>
  <si>
    <t>Izdaci za dionice i udjele u glavnici</t>
  </si>
  <si>
    <t>Dionice i udjeli u glavnici kreditnih i ostalih financijskih institucija u javnom sektoru</t>
  </si>
  <si>
    <t>Dionice i udjeli u glavnici kreditnih institucija u javnom sektoru</t>
  </si>
  <si>
    <t>Dionice i udjeli glavnici ostalih finacijskih institucija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</si>
  <si>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</si>
  <si>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</si>
  <si>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Dionice i udjeli u glavnici trgovačkih društava izvan javnog sektora</t>
  </si>
  <si>
    <t>Izdaci za otplatu glavnice primljenih kredita i zajmova</t>
  </si>
  <si>
    <t>Otplata glavnice primljenih zajmova od međunarodnih organizacija</t>
  </si>
  <si>
    <t>Otplata glavnice primljenih kredita i zajmova od institucija i tijela EU</t>
  </si>
  <si>
    <t>Otplata glavnice primljenih zajmova od inozemnih vlada izvan EU</t>
  </si>
  <si>
    <t>Otplata glavnice primljenih kredita i zajmova od kreditnih i ostalih financijskih institucija u javnom sektoru</t>
  </si>
  <si>
    <t>Otplata glavnice primljenih kredita od kreditnih institucija  u javnom sektoru</t>
  </si>
  <si>
    <t xml:space="preserve">Otplata glavnice primljenih zajmova od ostalih financijskih institucija u javnom sektoru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</si>
  <si>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</si>
  <si>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</si>
  <si>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</si>
  <si>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Otplata glavnice primljenih zajmova od trgovačkih društava i obrtnika izvan javnog sektora</t>
  </si>
  <si>
    <t>Otplata glavnice primljenih zajmova od tuzemnih trgovačkih društava izvan javnog sektora</t>
  </si>
  <si>
    <t>Izdaci za otplatu glavnice za izdane vrijednosne papire</t>
  </si>
  <si>
    <t>Izdaci za otplatu glavnice za izdane trezorske zapise</t>
  </si>
  <si>
    <t>Izdaci za otplatu glavnice za izdane trezorske zapise u zemlji</t>
  </si>
  <si>
    <t>Izdaci za otplatu glavnice za izdane obveznice</t>
  </si>
  <si>
    <t>Izdaci za otplatu glavnice za izdane obveznice u zemlji</t>
  </si>
  <si>
    <t>Izdaci za otplatu glavnice za izdane obveznice u inozemstvu</t>
  </si>
  <si>
    <t>Naknada za korištenje nefinancijske imovine</t>
  </si>
  <si>
    <t xml:space="preserve">Primljeni krediti od kreditnih institucija u javnom sektoru </t>
  </si>
  <si>
    <t>Primljeni krediti i zajmovi od ostalih financijskih institucija u javnom sektoru</t>
  </si>
  <si>
    <t>Doprinosi za obvezno osiguranje u slučaju nezaposlenosti</t>
  </si>
  <si>
    <t>Ostale upravne pristojbe i naknade</t>
  </si>
  <si>
    <t>Ostale pristojbe i naknade</t>
  </si>
  <si>
    <t>Prihodi od pruženih usluga</t>
  </si>
  <si>
    <t>Ostala nematerijalna proizvedena imovina</t>
  </si>
  <si>
    <t>Primljeni krediti i zajmovi od kreditnih i ostalih financijskih institucija izvan javnog sektora</t>
  </si>
  <si>
    <t>Primljeni krediti od tuzemnih kreditnih institucija izvan javnog sektora</t>
  </si>
  <si>
    <t>Primljeni zajmovi od banaka i ostalih financijskih institucija u javnom sektoru</t>
  </si>
  <si>
    <t>Plaće (bruto)</t>
  </si>
  <si>
    <t>Doprinosi za obvezno zdravstveno osiguranje</t>
  </si>
  <si>
    <t>Kamate za primljene kredite i zajmove</t>
  </si>
  <si>
    <t>Kam.prim kredite i zajmove od međ.org., inst.i tijela EU te inozemnih vlada</t>
  </si>
  <si>
    <t>Subvencije trgovačkim društvima, poljoprivrednicima i obrtnicima izvan javnog sektora</t>
  </si>
  <si>
    <t>Subv.kreditnim i ostalim fin.instit.izvan javnog s.</t>
  </si>
  <si>
    <t>Subvencije poljoprivrednicima i obrtnicima</t>
  </si>
  <si>
    <t>Pomoći dane u inoz.i unutar općeg proračuna</t>
  </si>
  <si>
    <t>Pomoći međunarodnim organizacijama te institucijama i tijelima EU</t>
  </si>
  <si>
    <t>Tekuće pomoći međunarodnim organizacijama te institucijama i tijelima EU</t>
  </si>
  <si>
    <t>Pomoći unutar općeg proračuna</t>
  </si>
  <si>
    <t>Kap.pom.kredit.i ostal. fin.inst,trg.dr.u javn.sek.</t>
  </si>
  <si>
    <t>Kap.pom.kredit.i ostal. fin.ins,trg.dr.van javn.sk.</t>
  </si>
  <si>
    <t>Kap.pom.poljoprivrednicima i obrtnicima</t>
  </si>
  <si>
    <t>Knjige</t>
  </si>
  <si>
    <t xml:space="preserve">Umjetnička, literarna i znanstvena djela </t>
  </si>
  <si>
    <t>Rashodi za nabavu proizvedene kratkotrajne imovine</t>
  </si>
  <si>
    <t>Rashodi za nabavu zaliha</t>
  </si>
  <si>
    <t xml:space="preserve">Otplata glavnice primljenih kredita i zajmova od međunarodnih organizacija, institucija i tijela EU te inozemnih vlada </t>
  </si>
  <si>
    <t>Doprinosi</t>
  </si>
  <si>
    <t>Doprinosi za obvezno zdravstveno osiguranje za slučaj ozljede na radu</t>
  </si>
  <si>
    <t>Kam.za primlj.kredite i zajmove od kreditnih i ostalih fin.institucija u javnom sektoru</t>
  </si>
  <si>
    <t>Kam.za primlj.kredite i zajmove od kreditnih i ostalih fin.institucija izvan javnog sektora</t>
  </si>
  <si>
    <t>Negativne tečajne razlike i razlike zbog primjene valutne klauzule</t>
  </si>
  <si>
    <t>Kapitalne donacije neproftinim organizac.</t>
  </si>
  <si>
    <t>IZVRŠENJE 2011.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</si>
</sst>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5" fillId="4" borderId="2" applyNumberFormat="0" applyProtection="0">
      <alignment horizontal="left" vertical="center" indent="1"/>
    </xf>
    <xf numFmtId="0" fontId="0" fillId="4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5" borderId="1" applyNumberFormat="0" applyProtection="0">
      <alignment horizontal="right" vertical="center"/>
    </xf>
    <xf numFmtId="4" fontId="4" fillId="4" borderId="2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4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vertical="top" wrapText="1"/>
      <protection/>
    </xf>
    <xf numFmtId="0" fontId="7" fillId="0" borderId="0" xfId="19" applyFont="1" applyFill="1" applyBorder="1" applyAlignment="1">
      <alignment horizontal="left" vertical="top"/>
      <protection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0" xfId="19" applyFont="1" applyFill="1" applyBorder="1" applyAlignment="1">
      <alignment vertical="top" wrapText="1"/>
      <protection/>
    </xf>
    <xf numFmtId="4" fontId="7" fillId="0" borderId="0" xfId="20" applyNumberFormat="1" applyFont="1" applyFill="1" applyBorder="1" applyAlignment="1">
      <alignment vertical="top"/>
      <protection/>
    </xf>
    <xf numFmtId="4" fontId="7" fillId="0" borderId="0" xfId="70" applyNumberFormat="1" applyFont="1" applyFill="1" applyBorder="1" applyAlignment="1">
      <alignment vertical="top"/>
    </xf>
    <xf numFmtId="4" fontId="8" fillId="0" borderId="0" xfId="19" applyNumberFormat="1" applyFont="1" applyFill="1" applyBorder="1">
      <alignment/>
      <protection/>
    </xf>
    <xf numFmtId="0" fontId="8" fillId="0" borderId="0" xfId="19" applyFont="1" applyFill="1" applyBorder="1">
      <alignment/>
      <protection/>
    </xf>
    <xf numFmtId="4" fontId="7" fillId="0" borderId="0" xfId="19" applyNumberFormat="1" applyFont="1" applyFill="1" applyBorder="1" applyAlignment="1">
      <alignment vertical="top"/>
      <protection/>
    </xf>
    <xf numFmtId="4" fontId="8" fillId="0" borderId="0" xfId="20" applyNumberFormat="1" applyFont="1" applyFill="1" applyBorder="1" applyAlignment="1">
      <alignment vertical="top"/>
      <protection/>
    </xf>
    <xf numFmtId="0" fontId="8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justify" vertical="top" wrapText="1"/>
      <protection/>
    </xf>
    <xf numFmtId="4" fontId="8" fillId="0" borderId="0" xfId="20" applyNumberFormat="1" applyFont="1" applyFill="1" applyBorder="1" applyAlignment="1">
      <alignment vertical="center"/>
      <protection/>
    </xf>
    <xf numFmtId="4" fontId="8" fillId="0" borderId="0" xfId="20" applyNumberFormat="1" applyFont="1" applyFill="1" applyBorder="1">
      <alignment/>
      <protection/>
    </xf>
    <xf numFmtId="4" fontId="8" fillId="0" borderId="0" xfId="19" applyNumberFormat="1" applyFont="1" applyFill="1" applyBorder="1" applyAlignment="1">
      <alignment horizontal="right" vertical="top"/>
      <protection/>
    </xf>
    <xf numFmtId="0" fontId="7" fillId="0" borderId="0" xfId="19" applyFont="1" applyFill="1" applyBorder="1" applyAlignment="1">
      <alignment horizontal="justify" vertical="top"/>
      <protection/>
    </xf>
    <xf numFmtId="0" fontId="7" fillId="0" borderId="0" xfId="19" applyFont="1" applyFill="1" applyBorder="1" applyAlignment="1">
      <alignment horizontal="justify" vertical="top" wrapText="1"/>
      <protection/>
    </xf>
    <xf numFmtId="3" fontId="8" fillId="0" borderId="0" xfId="19" applyNumberFormat="1" applyFont="1" applyFill="1" applyBorder="1">
      <alignment/>
      <protection/>
    </xf>
    <xf numFmtId="4" fontId="8" fillId="0" borderId="0" xfId="19" applyNumberFormat="1" applyFont="1" applyFill="1" applyBorder="1" applyAlignment="1">
      <alignment vertical="top"/>
      <protection/>
    </xf>
    <xf numFmtId="0" fontId="8" fillId="0" borderId="0" xfId="19" applyFont="1" applyFill="1" applyBorder="1" applyAlignment="1">
      <alignment horizontal="justify" vertical="top"/>
      <protection/>
    </xf>
    <xf numFmtId="0" fontId="7" fillId="0" borderId="0" xfId="19" applyFont="1" applyFill="1" applyBorder="1">
      <alignment/>
      <protection/>
    </xf>
    <xf numFmtId="4" fontId="8" fillId="0" borderId="0" xfId="19" applyNumberFormat="1" applyFont="1" applyFill="1" applyBorder="1" applyAlignment="1">
      <alignment horizontal="justify" vertical="top"/>
      <protection/>
    </xf>
    <xf numFmtId="0" fontId="7" fillId="0" borderId="0" xfId="19" applyFont="1" applyFill="1" applyBorder="1" applyAlignment="1">
      <alignment horizontal="left" vertical="top" wrapText="1"/>
      <protection/>
    </xf>
    <xf numFmtId="4" fontId="7" fillId="0" borderId="0" xfId="21" applyNumberFormat="1" applyFont="1" applyFill="1" applyBorder="1" applyAlignment="1">
      <alignment vertical="top"/>
    </xf>
    <xf numFmtId="0" fontId="8" fillId="0" borderId="0" xfId="19" applyFont="1" applyFill="1" applyBorder="1" applyAlignment="1">
      <alignment horizontal="center"/>
      <protection/>
    </xf>
    <xf numFmtId="0" fontId="8" fillId="0" borderId="0" xfId="19" applyFont="1" applyFill="1" applyBorder="1" applyAlignment="1">
      <alignment horizontal="center" wrapText="1"/>
      <protection/>
    </xf>
    <xf numFmtId="4" fontId="7" fillId="0" borderId="0" xfId="18" applyNumberFormat="1" applyFont="1" applyFill="1" applyBorder="1" applyAlignment="1">
      <alignment vertical="top"/>
      <protection/>
    </xf>
    <xf numFmtId="4" fontId="8" fillId="0" borderId="0" xfId="18" applyNumberFormat="1" applyFont="1" applyFill="1" applyBorder="1" applyAlignment="1">
      <alignment vertical="top"/>
      <protection/>
    </xf>
    <xf numFmtId="4" fontId="8" fillId="0" borderId="0" xfId="18" applyNumberFormat="1" applyFont="1" applyFill="1" applyBorder="1" applyAlignment="1">
      <alignment vertical="top"/>
      <protection/>
    </xf>
    <xf numFmtId="4" fontId="8" fillId="0" borderId="0" xfId="18" applyNumberFormat="1" applyFont="1" applyFill="1" applyAlignment="1">
      <alignment vertical="top"/>
      <protection/>
    </xf>
    <xf numFmtId="4" fontId="7" fillId="0" borderId="3" xfId="16" applyNumberFormat="1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7" fillId="0" borderId="0" xfId="48" applyFont="1" applyFill="1" applyBorder="1" applyAlignment="1" applyProtection="1" quotePrefix="1">
      <alignment horizontal="left" vertical="top"/>
      <protection locked="0"/>
    </xf>
    <xf numFmtId="0" fontId="7" fillId="0" borderId="0" xfId="48" applyFont="1" applyFill="1" applyBorder="1" applyAlignment="1" applyProtection="1" quotePrefix="1">
      <alignment vertical="top"/>
      <protection locked="0"/>
    </xf>
    <xf numFmtId="0" fontId="7" fillId="0" borderId="0" xfId="48" applyFont="1" applyFill="1" applyBorder="1" applyAlignment="1" applyProtection="1">
      <alignment horizontal="left" vertical="top" wrapText="1"/>
      <protection locked="0"/>
    </xf>
    <xf numFmtId="2" fontId="7" fillId="0" borderId="0" xfId="20" applyNumberFormat="1" applyFont="1" applyFill="1" applyBorder="1" applyAlignment="1">
      <alignment horizontal="right" vertical="top"/>
      <protection/>
    </xf>
    <xf numFmtId="0" fontId="7" fillId="0" borderId="0" xfId="51" applyFont="1" applyFill="1" applyBorder="1" applyAlignment="1" applyProtection="1" quotePrefix="1">
      <alignment horizontal="left" vertical="top"/>
      <protection locked="0"/>
    </xf>
    <xf numFmtId="0" fontId="7" fillId="0" borderId="0" xfId="51" applyFont="1" applyFill="1" applyBorder="1" applyAlignment="1" applyProtection="1" quotePrefix="1">
      <alignment vertical="top"/>
      <protection locked="0"/>
    </xf>
    <xf numFmtId="0" fontId="7" fillId="0" borderId="0" xfId="51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51" applyFont="1" applyFill="1" applyBorder="1" applyAlignment="1" applyProtection="1" quotePrefix="1">
      <alignment vertical="top"/>
      <protection locked="0"/>
    </xf>
    <xf numFmtId="0" fontId="8" fillId="0" borderId="0" xfId="51" applyFont="1" applyFill="1" applyBorder="1" applyAlignment="1" applyProtection="1" quotePrefix="1">
      <alignment horizontal="left" vertical="top" wrapText="1"/>
      <protection locked="0"/>
    </xf>
    <xf numFmtId="0" fontId="8" fillId="0" borderId="0" xfId="51" applyFont="1" applyFill="1" applyBorder="1" applyAlignment="1" applyProtection="1" quotePrefix="1">
      <alignment horizontal="left" vertical="top"/>
      <protection locked="0"/>
    </xf>
    <xf numFmtId="0" fontId="8" fillId="0" borderId="0" xfId="5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51" applyFont="1" applyFill="1" applyBorder="1" applyAlignment="1" applyProtection="1">
      <alignment horizontal="left" vertical="top" wrapText="1"/>
      <protection locked="0"/>
    </xf>
    <xf numFmtId="2" fontId="8" fillId="0" borderId="0" xfId="20" applyNumberFormat="1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top" wrapText="1"/>
    </xf>
    <xf numFmtId="4" fontId="7" fillId="0" borderId="0" xfId="59" applyNumberFormat="1" applyFont="1" applyFill="1" applyBorder="1" applyAlignment="1" applyProtection="1">
      <alignment horizontal="right" vertical="top"/>
      <protection locked="0"/>
    </xf>
    <xf numFmtId="4" fontId="8" fillId="0" borderId="0" xfId="58" applyNumberFormat="1" applyFont="1" applyFill="1" applyBorder="1" applyAlignment="1" applyProtection="1">
      <alignment horizontal="right" vertical="top"/>
      <protection locked="0"/>
    </xf>
    <xf numFmtId="4" fontId="8" fillId="0" borderId="0" xfId="60" applyFont="1" applyFill="1" applyBorder="1" applyAlignment="1" applyProtection="1">
      <alignment horizontal="right" vertical="top"/>
      <protection locked="0"/>
    </xf>
    <xf numFmtId="4" fontId="8" fillId="0" borderId="0" xfId="0" applyNumberFormat="1" applyFont="1" applyFill="1" applyBorder="1" applyAlignment="1">
      <alignment vertical="top"/>
    </xf>
    <xf numFmtId="3" fontId="7" fillId="0" borderId="0" xfId="18" applyNumberFormat="1" applyFont="1" applyFill="1" applyBorder="1" applyAlignment="1" quotePrefix="1">
      <alignment horizontal="left" vertical="top" wrapText="1"/>
      <protection/>
    </xf>
    <xf numFmtId="3" fontId="8" fillId="0" borderId="0" xfId="18" applyNumberFormat="1" applyFont="1" applyFill="1" applyBorder="1" applyAlignment="1" quotePrefix="1">
      <alignment horizontal="left" vertical="top" wrapText="1"/>
      <protection/>
    </xf>
    <xf numFmtId="2" fontId="7" fillId="0" borderId="3" xfId="17" applyNumberFormat="1" applyFont="1" applyFill="1" applyBorder="1" applyAlignment="1">
      <alignment vertical="center" wrapText="1"/>
      <protection/>
    </xf>
    <xf numFmtId="2" fontId="7" fillId="0" borderId="0" xfId="20" applyNumberFormat="1" applyFont="1" applyFill="1" applyBorder="1" applyAlignment="1">
      <alignment vertical="top"/>
      <protection/>
    </xf>
    <xf numFmtId="2" fontId="8" fillId="0" borderId="0" xfId="20" applyNumberFormat="1" applyFont="1" applyFill="1" applyBorder="1" applyAlignment="1">
      <alignment vertical="top"/>
      <protection/>
    </xf>
    <xf numFmtId="2" fontId="7" fillId="0" borderId="0" xfId="18" applyNumberFormat="1" applyFont="1" applyFill="1" applyBorder="1" applyAlignment="1">
      <alignment vertical="top"/>
      <protection/>
    </xf>
    <xf numFmtId="2" fontId="8" fillId="0" borderId="0" xfId="18" applyNumberFormat="1" applyFont="1" applyFill="1" applyBorder="1" applyAlignment="1">
      <alignment vertical="top"/>
      <protection/>
    </xf>
    <xf numFmtId="2" fontId="8" fillId="0" borderId="0" xfId="19" applyNumberFormat="1" applyFont="1" applyFill="1" applyBorder="1" applyAlignment="1">
      <alignment/>
      <protection/>
    </xf>
    <xf numFmtId="2" fontId="8" fillId="0" borderId="0" xfId="19" applyNumberFormat="1" applyFont="1" applyFill="1" applyBorder="1" applyAlignment="1">
      <alignment vertical="top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3" fontId="7" fillId="0" borderId="0" xfId="18" applyNumberFormat="1" applyFont="1" applyFill="1" applyBorder="1" applyAlignment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196" fontId="7" fillId="0" borderId="0" xfId="18" applyNumberFormat="1" applyFont="1" applyFill="1" applyBorder="1" applyAlignment="1" quotePrefix="1">
      <alignment horizontal="left" vertical="top" wrapText="1"/>
      <protection/>
    </xf>
    <xf numFmtId="0" fontId="7" fillId="0" borderId="0" xfId="18" applyNumberFormat="1" applyFont="1" applyFill="1" applyBorder="1" applyAlignment="1" quotePrefix="1">
      <alignment horizontal="center" vertical="top"/>
      <protection/>
    </xf>
    <xf numFmtId="3" fontId="7" fillId="0" borderId="0" xfId="18" applyNumberFormat="1" applyFont="1" applyFill="1" applyBorder="1" applyAlignment="1" quotePrefix="1">
      <alignment horizontal="left" vertical="top"/>
      <protection/>
    </xf>
    <xf numFmtId="3" fontId="7" fillId="0" borderId="0" xfId="18" applyNumberFormat="1" applyFont="1" applyFill="1" applyBorder="1" applyAlignment="1">
      <alignment horizontal="left" vertical="top" wrapText="1"/>
      <protection/>
    </xf>
    <xf numFmtId="0" fontId="8" fillId="0" borderId="0" xfId="18" applyNumberFormat="1" applyFont="1" applyFill="1" applyBorder="1" applyAlignment="1" quotePrefix="1">
      <alignment horizontal="center" vertical="top"/>
      <protection/>
    </xf>
    <xf numFmtId="3" fontId="8" fillId="0" borderId="0" xfId="18" applyNumberFormat="1" applyFont="1" applyFill="1" applyBorder="1" applyAlignment="1">
      <alignment horizontal="left" vertical="top"/>
      <protection/>
    </xf>
    <xf numFmtId="9" fontId="8" fillId="0" borderId="0" xfId="18" applyNumberFormat="1" applyFont="1" applyFill="1" applyBorder="1" applyAlignment="1" quotePrefix="1">
      <alignment horizontal="left" vertical="top" wrapText="1"/>
      <protection/>
    </xf>
    <xf numFmtId="9" fontId="7" fillId="0" borderId="0" xfId="18" applyNumberFormat="1" applyFont="1" applyFill="1" applyBorder="1" applyAlignment="1">
      <alignment horizontal="left" vertical="top" wrapText="1"/>
      <protection/>
    </xf>
    <xf numFmtId="9" fontId="8" fillId="0" borderId="0" xfId="18" applyNumberFormat="1" applyFont="1" applyFill="1" applyBorder="1" applyAlignment="1">
      <alignment horizontal="left" vertical="top" wrapText="1"/>
      <protection/>
    </xf>
    <xf numFmtId="0" fontId="7" fillId="0" borderId="0" xfId="18" applyNumberFormat="1" applyFont="1" applyFill="1" applyBorder="1" applyAlignment="1" quotePrefix="1">
      <alignment horizontal="left" vertical="top"/>
      <protection/>
    </xf>
    <xf numFmtId="3" fontId="8" fillId="0" borderId="0" xfId="18" applyNumberFormat="1" applyFont="1" applyFill="1" applyBorder="1" applyAlignment="1">
      <alignment horizontal="left" vertical="top" wrapText="1"/>
      <protection/>
    </xf>
    <xf numFmtId="0" fontId="7" fillId="0" borderId="0" xfId="18" applyNumberFormat="1" applyFont="1" applyFill="1" applyBorder="1" applyAlignment="1">
      <alignment horizontal="left" vertical="top"/>
      <protection/>
    </xf>
    <xf numFmtId="0" fontId="7" fillId="0" borderId="0" xfId="18" applyFont="1" applyFill="1" applyBorder="1" applyAlignment="1">
      <alignment horizontal="center" vertical="top"/>
      <protection/>
    </xf>
    <xf numFmtId="0" fontId="8" fillId="0" borderId="0" xfId="18" applyNumberFormat="1" applyFont="1" applyFill="1" applyBorder="1" applyAlignment="1">
      <alignment horizontal="center" vertical="top"/>
      <protection/>
    </xf>
    <xf numFmtId="3" fontId="8" fillId="0" borderId="0" xfId="18" applyNumberFormat="1" applyFont="1" applyFill="1" applyBorder="1" applyAlignment="1" quotePrefix="1">
      <alignment horizontal="left" vertical="top"/>
      <protection/>
    </xf>
    <xf numFmtId="9" fontId="7" fillId="0" borderId="0" xfId="18" applyNumberFormat="1" applyFont="1" applyFill="1" applyBorder="1" applyAlignment="1" quotePrefix="1">
      <alignment horizontal="left" vertical="top" wrapText="1"/>
      <protection/>
    </xf>
    <xf numFmtId="3" fontId="7" fillId="0" borderId="0" xfId="18" applyNumberFormat="1" applyFont="1" applyFill="1" applyBorder="1" applyAlignment="1" quotePrefix="1">
      <alignment horizontal="left" vertical="top" wrapText="1"/>
      <protection/>
    </xf>
    <xf numFmtId="3" fontId="8" fillId="0" borderId="0" xfId="18" applyNumberFormat="1" applyFont="1" applyFill="1" applyBorder="1" applyAlignment="1">
      <alignment vertical="top" wrapText="1"/>
      <protection/>
    </xf>
    <xf numFmtId="0" fontId="8" fillId="0" borderId="0" xfId="18" applyFont="1" applyFill="1" applyBorder="1" applyAlignment="1">
      <alignment horizontal="center" vertical="top"/>
      <protection/>
    </xf>
    <xf numFmtId="202" fontId="8" fillId="0" borderId="0" xfId="19" applyNumberFormat="1" applyFont="1" applyFill="1" applyBorder="1">
      <alignment/>
      <protection/>
    </xf>
    <xf numFmtId="4" fontId="7" fillId="0" borderId="0" xfId="19" applyNumberFormat="1" applyFont="1" applyFill="1" applyBorder="1">
      <alignment/>
      <protection/>
    </xf>
    <xf numFmtId="3" fontId="8" fillId="0" borderId="0" xfId="18" applyNumberFormat="1" applyFont="1" applyFill="1" applyBorder="1" applyAlignment="1" quotePrefix="1">
      <alignment horizontal="left" vertical="top" wrapText="1"/>
      <protection/>
    </xf>
    <xf numFmtId="0" fontId="7" fillId="0" borderId="0" xfId="0" applyFont="1" applyFill="1" applyAlignment="1">
      <alignment vertical="top"/>
    </xf>
    <xf numFmtId="3" fontId="7" fillId="0" borderId="0" xfId="18" applyNumberFormat="1" applyFont="1" applyFill="1" applyBorder="1" applyAlignment="1">
      <alignment horizontal="left" vertical="top"/>
      <protection/>
    </xf>
    <xf numFmtId="0" fontId="8" fillId="0" borderId="0" xfId="18" applyNumberFormat="1" applyFont="1" applyFill="1" applyBorder="1" applyAlignment="1">
      <alignment horizontal="center" vertical="top"/>
      <protection/>
    </xf>
    <xf numFmtId="3" fontId="7" fillId="0" borderId="0" xfId="18" applyNumberFormat="1" applyFont="1" applyFill="1" applyBorder="1" applyAlignment="1">
      <alignment horizontal="left" vertical="top" wrapText="1"/>
      <protection/>
    </xf>
    <xf numFmtId="4" fontId="7" fillId="0" borderId="0" xfId="18" applyNumberFormat="1" applyFont="1" applyFill="1" applyBorder="1" applyAlignment="1">
      <alignment vertical="top"/>
      <protection/>
    </xf>
    <xf numFmtId="0" fontId="7" fillId="0" borderId="0" xfId="18" applyFont="1" applyFill="1" applyBorder="1" applyAlignment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0" fontId="7" fillId="0" borderId="0" xfId="18" applyNumberFormat="1" applyFont="1" applyFill="1" applyBorder="1" applyAlignment="1">
      <alignment horizontal="left" vertical="top"/>
      <protection/>
    </xf>
    <xf numFmtId="0" fontId="7" fillId="0" borderId="0" xfId="18" applyFont="1" applyFill="1" applyBorder="1" applyAlignment="1">
      <alignment horizontal="center" vertical="top"/>
      <protection/>
    </xf>
    <xf numFmtId="0" fontId="8" fillId="0" borderId="0" xfId="18" applyFont="1" applyFill="1" applyBorder="1" applyAlignment="1">
      <alignment horizontal="left" vertical="top"/>
      <protection/>
    </xf>
    <xf numFmtId="4" fontId="7" fillId="0" borderId="0" xfId="18" applyNumberFormat="1" applyFont="1" applyFill="1" applyBorder="1" applyAlignment="1">
      <alignment horizontal="right" vertical="top"/>
      <protection/>
    </xf>
    <xf numFmtId="4" fontId="7" fillId="0" borderId="0" xfId="0" applyNumberFormat="1" applyFont="1" applyFill="1" applyBorder="1" applyAlignment="1">
      <alignment vertical="top"/>
    </xf>
    <xf numFmtId="3" fontId="8" fillId="0" borderId="0" xfId="18" applyNumberFormat="1" applyFont="1" applyFill="1" applyBorder="1" applyAlignment="1">
      <alignment horizontal="left" vertical="top" wrapText="1"/>
      <protection/>
    </xf>
    <xf numFmtId="0" fontId="7" fillId="0" borderId="0" xfId="18" applyFont="1" applyFill="1" applyBorder="1" applyAlignment="1">
      <alignment horizontal="left" vertical="top"/>
      <protection/>
    </xf>
    <xf numFmtId="3" fontId="7" fillId="0" borderId="0" xfId="18" applyNumberFormat="1" applyFont="1" applyFill="1" applyBorder="1" applyAlignment="1" quotePrefix="1">
      <alignment vertical="top" wrapText="1"/>
      <protection/>
    </xf>
    <xf numFmtId="3" fontId="8" fillId="0" borderId="0" xfId="18" applyNumberFormat="1" applyFont="1" applyFill="1" applyBorder="1" applyAlignment="1">
      <alignment horizontal="left" vertical="top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59" applyNumberFormat="1" applyFont="1" applyFill="1" applyBorder="1" applyAlignment="1" applyProtection="1">
      <alignment horizontal="right" vertical="top"/>
      <protection locked="0"/>
    </xf>
    <xf numFmtId="4" fontId="8" fillId="0" borderId="0" xfId="59" applyFont="1" applyFill="1" applyBorder="1" applyAlignment="1" applyProtection="1">
      <alignment horizontal="right" vertical="top"/>
      <protection locked="0"/>
    </xf>
    <xf numFmtId="0" fontId="7" fillId="0" borderId="0" xfId="18" applyFont="1" applyFill="1" applyBorder="1" applyAlignment="1">
      <alignment vertical="top" wrapText="1"/>
      <protection/>
    </xf>
    <xf numFmtId="0" fontId="8" fillId="0" borderId="0" xfId="18" applyFont="1" applyFill="1" applyBorder="1" applyAlignment="1" quotePrefix="1">
      <alignment horizontal="left" vertical="top" wrapText="1"/>
      <protection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7" fillId="0" borderId="3" xfId="19" applyFont="1" applyFill="1" applyBorder="1" applyAlignment="1">
      <alignment horizontal="center" vertical="center"/>
      <protection/>
    </xf>
  </cellXfs>
  <cellStyles count="57">
    <cellStyle name="Normal" xfId="0"/>
    <cellStyle name="Hyperlink" xfId="15"/>
    <cellStyle name="Obično_Polugodišnji-sabor" xfId="16"/>
    <cellStyle name="Obično_prihodi 2005" xfId="17"/>
    <cellStyle name="Obično_Raeun financiranja 06-05" xfId="18"/>
    <cellStyle name="Obično_Rebalans 04 - PRIHODI- Zadnji" xfId="19"/>
    <cellStyle name="Obično_ZR - Prihodi -031" xfId="20"/>
    <cellStyle name="Percent" xfId="21"/>
    <cellStyle name="Followed Hyperlink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_Knjiga1(1)" xfId="48"/>
    <cellStyle name="SAPBEXHLevel2X" xfId="49"/>
    <cellStyle name="SAPBEXHLevel3" xfId="50"/>
    <cellStyle name="SAPBEXHLevel3_1prihodi-rashodi06" xfId="51"/>
    <cellStyle name="SAPBEXHLevel3X" xfId="52"/>
    <cellStyle name="SAPBEXinputData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_1prihodi-rashodi06" xfId="59"/>
    <cellStyle name="SAPBEXstdData_RASHODI 2007" xfId="60"/>
    <cellStyle name="SAPBEXstdDataEmph" xfId="61"/>
    <cellStyle name="SAPBEXstdItem" xfId="62"/>
    <cellStyle name="SAPBEXstdItemX" xfId="63"/>
    <cellStyle name="SAPBEXtitle" xfId="64"/>
    <cellStyle name="SAPBEXundefined" xfId="65"/>
    <cellStyle name="Currency" xfId="66"/>
    <cellStyle name="Currency [0]" xfId="67"/>
    <cellStyle name="Comma" xfId="68"/>
    <cellStyle name="Comma [0]" xfId="69"/>
    <cellStyle name="Zarez_Bilanca 31 12 06 konačno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17">
      <selection activeCell="E142" sqref="E142"/>
    </sheetView>
  </sheetViews>
  <sheetFormatPr defaultColWidth="9.140625" defaultRowHeight="12.75"/>
  <cols>
    <col min="1" max="1" width="4.421875" style="10" customWidth="1"/>
    <col min="2" max="2" width="4.57421875" style="13" customWidth="1"/>
    <col min="3" max="3" width="41.00390625" style="29" customWidth="1"/>
    <col min="4" max="4" width="16.8515625" style="10" bestFit="1" customWidth="1"/>
    <col min="5" max="5" width="16.8515625" style="21" bestFit="1" customWidth="1"/>
    <col min="6" max="6" width="7.7109375" style="67" customWidth="1"/>
    <col min="7" max="7" width="15.28125" style="10" customWidth="1"/>
    <col min="8" max="8" width="7.421875" style="10" bestFit="1" customWidth="1"/>
    <col min="9" max="9" width="4.00390625" style="10" bestFit="1" customWidth="1"/>
    <col min="10" max="10" width="21.00390625" style="10" bestFit="1" customWidth="1"/>
    <col min="11" max="12" width="13.140625" style="10" bestFit="1" customWidth="1"/>
    <col min="13" max="16384" width="9.140625" style="10" customWidth="1"/>
  </cols>
  <sheetData>
    <row r="1" spans="1:6" ht="15" customHeight="1">
      <c r="A1" s="1" t="s">
        <v>0</v>
      </c>
      <c r="B1" s="2"/>
      <c r="C1" s="3"/>
      <c r="D1" s="11"/>
      <c r="E1" s="22"/>
      <c r="F1" s="68"/>
    </row>
    <row r="2" spans="1:6" ht="12.75">
      <c r="A2" s="118"/>
      <c r="B2" s="118"/>
      <c r="C2" s="69" t="s">
        <v>1</v>
      </c>
      <c r="D2" s="34" t="s">
        <v>152</v>
      </c>
      <c r="E2" s="34" t="s">
        <v>449</v>
      </c>
      <c r="F2" s="62" t="s">
        <v>153</v>
      </c>
    </row>
    <row r="3" spans="1:8" s="23" customFormat="1" ht="12.75">
      <c r="A3" s="4">
        <v>6</v>
      </c>
      <c r="B3" s="5" t="s">
        <v>2</v>
      </c>
      <c r="C3" s="6" t="s">
        <v>0</v>
      </c>
      <c r="D3" s="7">
        <f>+D4+D41+D49+D66+D85+D94+D101</f>
        <v>107466351150.58</v>
      </c>
      <c r="E3" s="7">
        <f>+E4+E41+E49+E66+E85+E94+E101</f>
        <v>107069669876.26</v>
      </c>
      <c r="F3" s="63">
        <f aca="true" t="shared" si="0" ref="F3:F12">E3/D3*100</f>
        <v>99.630878623799</v>
      </c>
      <c r="G3" s="25"/>
      <c r="H3" s="25"/>
    </row>
    <row r="4" spans="1:9" ht="13.5" customHeight="1">
      <c r="A4" s="4">
        <v>61</v>
      </c>
      <c r="B4" s="5" t="s">
        <v>2</v>
      </c>
      <c r="C4" s="6" t="s">
        <v>3</v>
      </c>
      <c r="D4" s="8">
        <f>D5+D14+D18+D20+D35+D39</f>
        <v>61808896416.77</v>
      </c>
      <c r="E4" s="8">
        <f>E5+E14+E18+E20+E35+E39</f>
        <v>61088579331.619995</v>
      </c>
      <c r="F4" s="63">
        <f t="shared" si="0"/>
        <v>98.83460613777507</v>
      </c>
      <c r="G4" s="9"/>
      <c r="I4" s="9"/>
    </row>
    <row r="5" spans="1:9" ht="12.75">
      <c r="A5" s="4">
        <v>611</v>
      </c>
      <c r="B5" s="2" t="s">
        <v>2</v>
      </c>
      <c r="C5" s="6" t="s">
        <v>4</v>
      </c>
      <c r="D5" s="11">
        <f>SUM(D6:D12)</f>
        <v>1201546452.8899996</v>
      </c>
      <c r="E5" s="11">
        <f>SUM(E6:E13)</f>
        <v>1307485859.94</v>
      </c>
      <c r="F5" s="63">
        <f t="shared" si="0"/>
        <v>108.81692145944015</v>
      </c>
      <c r="I5" s="9"/>
    </row>
    <row r="6" spans="1:9" ht="12.75">
      <c r="A6" s="4"/>
      <c r="B6" s="2">
        <v>6111</v>
      </c>
      <c r="C6" s="3" t="s">
        <v>5</v>
      </c>
      <c r="D6" s="12">
        <v>1756319535.55</v>
      </c>
      <c r="E6" s="12">
        <v>1666166899.2</v>
      </c>
      <c r="F6" s="64">
        <f t="shared" si="0"/>
        <v>94.86695703571002</v>
      </c>
      <c r="I6" s="9"/>
    </row>
    <row r="7" spans="1:9" ht="25.5">
      <c r="A7" s="4"/>
      <c r="B7" s="2">
        <v>6112</v>
      </c>
      <c r="C7" s="3" t="s">
        <v>6</v>
      </c>
      <c r="D7" s="12">
        <v>150124597.23</v>
      </c>
      <c r="E7" s="12">
        <v>144309327.04</v>
      </c>
      <c r="F7" s="64">
        <f t="shared" si="0"/>
        <v>96.1263708297644</v>
      </c>
      <c r="I7" s="9"/>
    </row>
    <row r="8" spans="1:9" ht="25.5">
      <c r="A8" s="4"/>
      <c r="B8" s="2">
        <v>6113</v>
      </c>
      <c r="C8" s="3" t="s">
        <v>7</v>
      </c>
      <c r="D8" s="12">
        <v>35240219.59</v>
      </c>
      <c r="E8" s="12">
        <v>32078755.97</v>
      </c>
      <c r="F8" s="64">
        <f t="shared" si="0"/>
        <v>91.02881974975796</v>
      </c>
      <c r="I8" s="9"/>
    </row>
    <row r="9" spans="1:9" ht="12.75">
      <c r="A9" s="4"/>
      <c r="B9" s="2">
        <v>6114</v>
      </c>
      <c r="C9" s="3" t="s">
        <v>8</v>
      </c>
      <c r="D9" s="12">
        <v>10707295.01</v>
      </c>
      <c r="E9" s="12">
        <v>11007143.44</v>
      </c>
      <c r="F9" s="64">
        <f t="shared" si="0"/>
        <v>102.80041251987508</v>
      </c>
      <c r="I9" s="9"/>
    </row>
    <row r="10" spans="1:9" ht="12.75">
      <c r="A10" s="4"/>
      <c r="B10" s="2">
        <v>6115</v>
      </c>
      <c r="C10" s="3" t="s">
        <v>9</v>
      </c>
      <c r="D10" s="12">
        <v>199475702.38</v>
      </c>
      <c r="E10" s="12">
        <v>150655556.47</v>
      </c>
      <c r="F10" s="64">
        <f t="shared" si="0"/>
        <v>75.5257681374156</v>
      </c>
      <c r="I10" s="9"/>
    </row>
    <row r="11" spans="1:9" ht="25.5">
      <c r="A11" s="4"/>
      <c r="B11" s="2">
        <v>6116</v>
      </c>
      <c r="C11" s="3" t="s">
        <v>10</v>
      </c>
      <c r="D11" s="12">
        <v>5322771.66</v>
      </c>
      <c r="E11" s="12">
        <v>10115719.92</v>
      </c>
      <c r="F11" s="64">
        <f t="shared" si="0"/>
        <v>190.04609940378316</v>
      </c>
      <c r="I11" s="9"/>
    </row>
    <row r="12" spans="1:9" ht="25.5">
      <c r="A12" s="4"/>
      <c r="B12" s="2">
        <v>6117</v>
      </c>
      <c r="C12" s="3" t="s">
        <v>11</v>
      </c>
      <c r="D12" s="12">
        <v>-955643668.53</v>
      </c>
      <c r="E12" s="12">
        <v>-734888167.1</v>
      </c>
      <c r="F12" s="64">
        <f t="shared" si="0"/>
        <v>76.89981018033922</v>
      </c>
      <c r="I12" s="9"/>
    </row>
    <row r="13" spans="1:9" ht="25.5">
      <c r="A13" s="4"/>
      <c r="B13" s="2">
        <v>6119</v>
      </c>
      <c r="C13" s="3" t="s">
        <v>12</v>
      </c>
      <c r="D13" s="12"/>
      <c r="E13" s="12">
        <v>28040625</v>
      </c>
      <c r="F13" s="64"/>
      <c r="I13" s="9"/>
    </row>
    <row r="14" spans="1:9" ht="12.75">
      <c r="A14" s="4">
        <v>612</v>
      </c>
      <c r="B14" s="2" t="s">
        <v>2</v>
      </c>
      <c r="C14" s="6" t="s">
        <v>13</v>
      </c>
      <c r="D14" s="11">
        <f>SUM(D15:D17)</f>
        <v>6407083664.71</v>
      </c>
      <c r="E14" s="11">
        <f>SUM(E15:E17)</f>
        <v>7288029752.7699995</v>
      </c>
      <c r="F14" s="63">
        <f aca="true" t="shared" si="1" ref="F14:F40">E14/D14*100</f>
        <v>113.74956429728272</v>
      </c>
      <c r="I14" s="9"/>
    </row>
    <row r="15" spans="1:9" ht="12.75">
      <c r="A15" s="4"/>
      <c r="B15" s="2">
        <v>6121</v>
      </c>
      <c r="C15" s="3" t="s">
        <v>14</v>
      </c>
      <c r="D15" s="12">
        <v>6252671682.3</v>
      </c>
      <c r="E15" s="12">
        <v>7173696284.32</v>
      </c>
      <c r="F15" s="64">
        <f t="shared" si="1"/>
        <v>114.73009697002365</v>
      </c>
      <c r="I15" s="9"/>
    </row>
    <row r="16" spans="1:9" ht="25.5">
      <c r="A16" s="4"/>
      <c r="B16" s="2">
        <v>6122</v>
      </c>
      <c r="C16" s="3" t="s">
        <v>15</v>
      </c>
      <c r="D16" s="12">
        <v>130866545.4</v>
      </c>
      <c r="E16" s="12">
        <v>89426362.01</v>
      </c>
      <c r="F16" s="64">
        <f t="shared" si="1"/>
        <v>68.33401289585811</v>
      </c>
      <c r="I16" s="9"/>
    </row>
    <row r="17" spans="1:9" ht="25.5">
      <c r="A17" s="4"/>
      <c r="B17" s="2">
        <v>6123</v>
      </c>
      <c r="C17" s="3" t="s">
        <v>16</v>
      </c>
      <c r="D17" s="12">
        <v>23545437.01</v>
      </c>
      <c r="E17" s="12">
        <v>24907106.44</v>
      </c>
      <c r="F17" s="64">
        <f t="shared" si="1"/>
        <v>105.7831563263051</v>
      </c>
      <c r="I17" s="9"/>
    </row>
    <row r="18" spans="1:6" ht="12.75">
      <c r="A18" s="4">
        <v>613</v>
      </c>
      <c r="B18" s="2" t="s">
        <v>2</v>
      </c>
      <c r="C18" s="6" t="s">
        <v>17</v>
      </c>
      <c r="D18" s="11">
        <f>D19</f>
        <v>443982617.73</v>
      </c>
      <c r="E18" s="11">
        <f>E19</f>
        <v>448489037.97</v>
      </c>
      <c r="F18" s="63">
        <f t="shared" si="1"/>
        <v>101.01499924997977</v>
      </c>
    </row>
    <row r="19" spans="1:6" ht="12.75">
      <c r="A19" s="4"/>
      <c r="B19" s="2">
        <v>6134</v>
      </c>
      <c r="C19" s="13" t="s">
        <v>18</v>
      </c>
      <c r="D19" s="12">
        <v>443982617.73</v>
      </c>
      <c r="E19" s="12">
        <v>448489037.97</v>
      </c>
      <c r="F19" s="64">
        <f t="shared" si="1"/>
        <v>101.01499924997977</v>
      </c>
    </row>
    <row r="20" spans="1:6" ht="12.75">
      <c r="A20" s="4">
        <v>614</v>
      </c>
      <c r="B20" s="5" t="s">
        <v>2</v>
      </c>
      <c r="C20" s="6" t="s">
        <v>19</v>
      </c>
      <c r="D20" s="11">
        <f>+D21+D22+D23+D32+D33+D34</f>
        <v>50247846786.68</v>
      </c>
      <c r="E20" s="11">
        <f>+E21+E22+E23+E32+E33+E34</f>
        <v>50244064924.85</v>
      </c>
      <c r="F20" s="63">
        <f t="shared" si="1"/>
        <v>99.99247358429893</v>
      </c>
    </row>
    <row r="21" spans="1:6" ht="12.75">
      <c r="A21" s="4"/>
      <c r="B21" s="2">
        <v>6141</v>
      </c>
      <c r="C21" s="3" t="s">
        <v>20</v>
      </c>
      <c r="D21" s="12">
        <v>37688520292.39</v>
      </c>
      <c r="E21" s="12">
        <v>37718153978.14</v>
      </c>
      <c r="F21" s="63">
        <f t="shared" si="1"/>
        <v>100.07862788329204</v>
      </c>
    </row>
    <row r="22" spans="1:6" ht="12.75">
      <c r="A22" s="4"/>
      <c r="B22" s="2">
        <v>6142</v>
      </c>
      <c r="C22" s="3" t="s">
        <v>21</v>
      </c>
      <c r="D22" s="12">
        <v>123904647.99</v>
      </c>
      <c r="E22" s="12">
        <v>129672348.27</v>
      </c>
      <c r="F22" s="63">
        <f t="shared" si="1"/>
        <v>104.65495070085305</v>
      </c>
    </row>
    <row r="23" spans="1:6" ht="12.75">
      <c r="A23" s="4"/>
      <c r="B23" s="2">
        <v>6143</v>
      </c>
      <c r="C23" s="3" t="s">
        <v>22</v>
      </c>
      <c r="D23" s="12">
        <f>SUM(D24:D31)</f>
        <v>11239712249.500002</v>
      </c>
      <c r="E23" s="12">
        <f>SUM(E24:E31)</f>
        <v>11215053502.9</v>
      </c>
      <c r="F23" s="63">
        <f t="shared" si="1"/>
        <v>99.78061051695431</v>
      </c>
    </row>
    <row r="24" spans="1:12" ht="25.5">
      <c r="A24" s="14"/>
      <c r="B24" s="2"/>
      <c r="C24" s="15" t="s">
        <v>23</v>
      </c>
      <c r="D24" s="12">
        <v>589983005.78</v>
      </c>
      <c r="E24" s="12">
        <v>663585380.11</v>
      </c>
      <c r="F24" s="63">
        <f t="shared" si="1"/>
        <v>112.47533803667658</v>
      </c>
      <c r="K24" s="16"/>
      <c r="L24" s="12"/>
    </row>
    <row r="25" spans="1:12" ht="12.75">
      <c r="A25" s="14"/>
      <c r="B25" s="2"/>
      <c r="C25" s="3" t="s">
        <v>24</v>
      </c>
      <c r="D25" s="12">
        <v>6200095197.39</v>
      </c>
      <c r="E25" s="12">
        <v>5978412656.04</v>
      </c>
      <c r="F25" s="63">
        <f t="shared" si="1"/>
        <v>96.42453003877553</v>
      </c>
      <c r="K25" s="17"/>
      <c r="L25" s="12"/>
    </row>
    <row r="26" spans="1:12" ht="12.75">
      <c r="A26" s="14"/>
      <c r="B26" s="2"/>
      <c r="C26" s="3" t="s">
        <v>25</v>
      </c>
      <c r="D26" s="12">
        <v>207445097.3</v>
      </c>
      <c r="E26" s="12">
        <v>172082997.95</v>
      </c>
      <c r="F26" s="63">
        <f t="shared" si="1"/>
        <v>82.95351405733125</v>
      </c>
      <c r="K26" s="17"/>
      <c r="L26" s="12"/>
    </row>
    <row r="27" spans="1:12" ht="12.75">
      <c r="A27" s="14"/>
      <c r="B27" s="2"/>
      <c r="C27" s="3" t="s">
        <v>26</v>
      </c>
      <c r="D27" s="12">
        <v>655266344.32</v>
      </c>
      <c r="E27" s="12">
        <v>653951126.94</v>
      </c>
      <c r="F27" s="63">
        <f t="shared" si="1"/>
        <v>99.79928507065858</v>
      </c>
      <c r="K27" s="17"/>
      <c r="L27" s="12"/>
    </row>
    <row r="28" spans="1:12" ht="12.75">
      <c r="A28" s="14"/>
      <c r="B28" s="2"/>
      <c r="C28" s="3" t="s">
        <v>27</v>
      </c>
      <c r="D28" s="12">
        <v>121615337.47</v>
      </c>
      <c r="E28" s="12">
        <v>123347152.6</v>
      </c>
      <c r="F28" s="63">
        <f t="shared" si="1"/>
        <v>101.42401046284742</v>
      </c>
      <c r="K28" s="17"/>
      <c r="L28" s="12"/>
    </row>
    <row r="29" spans="1:12" ht="12.75">
      <c r="A29" s="14"/>
      <c r="B29" s="2"/>
      <c r="C29" s="3" t="s">
        <v>28</v>
      </c>
      <c r="D29" s="12">
        <v>3292992865.87</v>
      </c>
      <c r="E29" s="12">
        <v>3473375396.35</v>
      </c>
      <c r="F29" s="63">
        <f t="shared" si="1"/>
        <v>105.47776863866187</v>
      </c>
      <c r="K29" s="17"/>
      <c r="L29" s="12"/>
    </row>
    <row r="30" spans="1:12" ht="12.75">
      <c r="A30" s="14"/>
      <c r="B30" s="2"/>
      <c r="C30" s="3" t="s">
        <v>29</v>
      </c>
      <c r="D30" s="12">
        <v>149681692.69</v>
      </c>
      <c r="E30" s="12">
        <v>126423939.74</v>
      </c>
      <c r="F30" s="63">
        <f t="shared" si="1"/>
        <v>84.4618586735465</v>
      </c>
      <c r="K30" s="17"/>
      <c r="L30" s="12"/>
    </row>
    <row r="31" spans="1:12" ht="12.75">
      <c r="A31" s="14"/>
      <c r="B31" s="2"/>
      <c r="C31" s="3" t="s">
        <v>30</v>
      </c>
      <c r="D31" s="12">
        <v>22632708.68</v>
      </c>
      <c r="E31" s="12">
        <v>23874853.17</v>
      </c>
      <c r="F31" s="63">
        <f t="shared" si="1"/>
        <v>105.48827145509834</v>
      </c>
      <c r="K31" s="17"/>
      <c r="L31" s="12"/>
    </row>
    <row r="32" spans="1:6" ht="12.75">
      <c r="A32" s="14"/>
      <c r="B32" s="2">
        <v>6146</v>
      </c>
      <c r="C32" s="3" t="s">
        <v>31</v>
      </c>
      <c r="D32" s="18">
        <v>524077914.82</v>
      </c>
      <c r="E32" s="12">
        <v>514816671.36</v>
      </c>
      <c r="F32" s="64">
        <f t="shared" si="1"/>
        <v>98.23284988775364</v>
      </c>
    </row>
    <row r="33" spans="1:10" ht="25.5">
      <c r="A33" s="14"/>
      <c r="B33" s="2">
        <v>6147</v>
      </c>
      <c r="C33" s="3" t="s">
        <v>32</v>
      </c>
      <c r="D33" s="12">
        <v>48961853</v>
      </c>
      <c r="E33" s="12">
        <v>30995151.96</v>
      </c>
      <c r="F33" s="64">
        <f t="shared" si="1"/>
        <v>63.30469551468978</v>
      </c>
      <c r="G33" s="21"/>
      <c r="H33" s="91"/>
      <c r="J33" s="18"/>
    </row>
    <row r="34" spans="1:10" ht="12.75">
      <c r="A34" s="14"/>
      <c r="B34" s="2">
        <v>6148</v>
      </c>
      <c r="C34" s="3" t="s">
        <v>33</v>
      </c>
      <c r="D34" s="12">
        <v>622669828.98</v>
      </c>
      <c r="E34" s="12">
        <v>635373272.22</v>
      </c>
      <c r="F34" s="64">
        <f t="shared" si="1"/>
        <v>102.04015718262913</v>
      </c>
      <c r="G34" s="21"/>
      <c r="H34" s="91"/>
      <c r="J34" s="18"/>
    </row>
    <row r="35" spans="1:9" ht="12.75">
      <c r="A35" s="4">
        <v>615</v>
      </c>
      <c r="B35" s="19"/>
      <c r="C35" s="20" t="s">
        <v>34</v>
      </c>
      <c r="D35" s="7">
        <f>D36</f>
        <v>1644447503.49</v>
      </c>
      <c r="E35" s="7">
        <f>E36</f>
        <v>1766355801.49</v>
      </c>
      <c r="F35" s="63">
        <f t="shared" si="1"/>
        <v>107.41332865544658</v>
      </c>
      <c r="I35" s="21"/>
    </row>
    <row r="36" spans="1:6" ht="12.75">
      <c r="A36" s="14"/>
      <c r="B36" s="2">
        <v>6151</v>
      </c>
      <c r="C36" s="3" t="s">
        <v>35</v>
      </c>
      <c r="D36" s="12">
        <f>+D37+D38</f>
        <v>1644447503.49</v>
      </c>
      <c r="E36" s="12">
        <f>+E37+E38</f>
        <v>1766355801.49</v>
      </c>
      <c r="F36" s="64">
        <f t="shared" si="1"/>
        <v>107.41332865544658</v>
      </c>
    </row>
    <row r="37" spans="1:6" ht="12.75">
      <c r="A37" s="14"/>
      <c r="B37" s="2"/>
      <c r="C37" s="3" t="s">
        <v>36</v>
      </c>
      <c r="D37" s="12">
        <v>1429034722.07</v>
      </c>
      <c r="E37" s="12">
        <v>1548668418.3</v>
      </c>
      <c r="F37" s="64">
        <f t="shared" si="1"/>
        <v>108.37164376640946</v>
      </c>
    </row>
    <row r="38" spans="1:6" ht="12.75">
      <c r="A38" s="14"/>
      <c r="B38" s="2"/>
      <c r="C38" s="3" t="s">
        <v>37</v>
      </c>
      <c r="D38" s="12">
        <v>215412781.42</v>
      </c>
      <c r="E38" s="12">
        <v>217687383.19</v>
      </c>
      <c r="F38" s="64">
        <f t="shared" si="1"/>
        <v>101.0559270229955</v>
      </c>
    </row>
    <row r="39" spans="1:6" ht="12.75">
      <c r="A39" s="4">
        <v>616</v>
      </c>
      <c r="B39" s="5"/>
      <c r="C39" s="6" t="s">
        <v>38</v>
      </c>
      <c r="D39" s="11">
        <f>D40</f>
        <v>1863989391.27</v>
      </c>
      <c r="E39" s="7">
        <f>E40</f>
        <v>34153954.6</v>
      </c>
      <c r="F39" s="63">
        <f t="shared" si="1"/>
        <v>1.8323041300535376</v>
      </c>
    </row>
    <row r="40" spans="1:6" ht="12.75">
      <c r="A40" s="14"/>
      <c r="B40" s="2">
        <v>6162</v>
      </c>
      <c r="C40" s="3" t="s">
        <v>39</v>
      </c>
      <c r="D40" s="22">
        <v>1863989391.27</v>
      </c>
      <c r="E40" s="12">
        <v>34153954.6</v>
      </c>
      <c r="F40" s="64">
        <f t="shared" si="1"/>
        <v>1.8323041300535376</v>
      </c>
    </row>
    <row r="41" spans="1:6" ht="12.75">
      <c r="A41" s="4">
        <v>62</v>
      </c>
      <c r="B41" s="5" t="s">
        <v>2</v>
      </c>
      <c r="C41" s="6" t="s">
        <v>443</v>
      </c>
      <c r="D41" s="7">
        <f>D42+D45+D47</f>
        <v>38712382061.15</v>
      </c>
      <c r="E41" s="7">
        <f>E42+E45+E47</f>
        <v>38605066634.24</v>
      </c>
      <c r="F41" s="63">
        <f aca="true" t="shared" si="2" ref="F41:F65">E41/D41*100</f>
        <v>99.72278784927136</v>
      </c>
    </row>
    <row r="42" spans="1:6" ht="12.75">
      <c r="A42" s="4">
        <v>621</v>
      </c>
      <c r="B42" s="5" t="s">
        <v>2</v>
      </c>
      <c r="C42" s="6" t="s">
        <v>40</v>
      </c>
      <c r="D42" s="11">
        <f>SUM(D43:D44)</f>
        <v>17751622659.91</v>
      </c>
      <c r="E42" s="11">
        <f>SUM(E43:E44)</f>
        <v>17722809921.2</v>
      </c>
      <c r="F42" s="63">
        <f t="shared" si="2"/>
        <v>99.83768954950203</v>
      </c>
    </row>
    <row r="43" spans="1:10" ht="12.75">
      <c r="A43" s="4"/>
      <c r="B43" s="2">
        <v>6211</v>
      </c>
      <c r="C43" s="3" t="s">
        <v>425</v>
      </c>
      <c r="D43" s="12">
        <v>17189854211.88</v>
      </c>
      <c r="E43" s="12">
        <v>17166343699.38</v>
      </c>
      <c r="F43" s="64">
        <f t="shared" si="2"/>
        <v>99.86323029730087</v>
      </c>
      <c r="J43" s="12"/>
    </row>
    <row r="44" spans="1:10" ht="25.5">
      <c r="A44" s="4"/>
      <c r="B44" s="2">
        <v>6212</v>
      </c>
      <c r="C44" s="3" t="s">
        <v>444</v>
      </c>
      <c r="D44" s="12">
        <v>561768448.03</v>
      </c>
      <c r="E44" s="12">
        <v>556466221.82</v>
      </c>
      <c r="F44" s="64">
        <f t="shared" si="2"/>
        <v>99.05615450127296</v>
      </c>
      <c r="J44" s="12"/>
    </row>
    <row r="45" spans="1:6" ht="12.75">
      <c r="A45" s="4">
        <v>622</v>
      </c>
      <c r="B45" s="5" t="s">
        <v>2</v>
      </c>
      <c r="C45" s="6" t="s">
        <v>41</v>
      </c>
      <c r="D45" s="11">
        <f>SUM(D46:D46)</f>
        <v>19153377842.36</v>
      </c>
      <c r="E45" s="11">
        <f>SUM(E46:E46)</f>
        <v>19075125032.95</v>
      </c>
      <c r="F45" s="63">
        <f t="shared" si="2"/>
        <v>99.59144120659002</v>
      </c>
    </row>
    <row r="46" spans="1:10" ht="12.75">
      <c r="A46" s="4"/>
      <c r="B46" s="2">
        <v>6221</v>
      </c>
      <c r="C46" s="3" t="s">
        <v>41</v>
      </c>
      <c r="D46" s="12">
        <v>19153377842.36</v>
      </c>
      <c r="E46" s="12">
        <v>19075125032.95</v>
      </c>
      <c r="F46" s="64">
        <f t="shared" si="2"/>
        <v>99.59144120659002</v>
      </c>
      <c r="G46" s="12"/>
      <c r="J46" s="12"/>
    </row>
    <row r="47" spans="1:6" ht="12.75">
      <c r="A47" s="4">
        <v>623</v>
      </c>
      <c r="B47" s="5" t="s">
        <v>2</v>
      </c>
      <c r="C47" s="6" t="s">
        <v>42</v>
      </c>
      <c r="D47" s="11">
        <f>D48</f>
        <v>1807381558.88</v>
      </c>
      <c r="E47" s="11">
        <f>E48</f>
        <v>1807131680.09</v>
      </c>
      <c r="F47" s="63">
        <f t="shared" si="2"/>
        <v>99.9861745413539</v>
      </c>
    </row>
    <row r="48" spans="1:6" ht="25.5">
      <c r="A48" s="4"/>
      <c r="B48" s="2">
        <v>6232</v>
      </c>
      <c r="C48" s="3" t="s">
        <v>416</v>
      </c>
      <c r="D48" s="12">
        <v>1807381558.88</v>
      </c>
      <c r="E48" s="12">
        <v>1807131680.09</v>
      </c>
      <c r="F48" s="64">
        <f t="shared" si="2"/>
        <v>99.9861745413539</v>
      </c>
    </row>
    <row r="49" spans="1:6" ht="25.5">
      <c r="A49" s="4">
        <v>63</v>
      </c>
      <c r="B49" s="19"/>
      <c r="C49" s="20" t="s">
        <v>43</v>
      </c>
      <c r="D49" s="7">
        <f>SUM(D50,D53,D58,D63)</f>
        <v>706501775.8199999</v>
      </c>
      <c r="E49" s="7">
        <f>SUM(E50,E53,E58,E63)</f>
        <v>941286312.69</v>
      </c>
      <c r="F49" s="63">
        <f t="shared" si="2"/>
        <v>133.23198113656514</v>
      </c>
    </row>
    <row r="50" spans="1:6" ht="12.75">
      <c r="A50" s="4">
        <v>631</v>
      </c>
      <c r="B50" s="19"/>
      <c r="C50" s="20" t="s">
        <v>44</v>
      </c>
      <c r="D50" s="7">
        <f>SUM(D51:D52)</f>
        <v>13235488.29</v>
      </c>
      <c r="E50" s="7">
        <f>SUM(E51:E52)</f>
        <v>39130293.69</v>
      </c>
      <c r="F50" s="63">
        <f t="shared" si="2"/>
        <v>295.64677050535926</v>
      </c>
    </row>
    <row r="51" spans="1:6" ht="12.75">
      <c r="A51" s="14"/>
      <c r="B51" s="23">
        <v>6311</v>
      </c>
      <c r="C51" s="15" t="s">
        <v>45</v>
      </c>
      <c r="D51" s="12">
        <v>12811068.85</v>
      </c>
      <c r="E51" s="12">
        <v>3755724.28</v>
      </c>
      <c r="F51" s="64">
        <f t="shared" si="2"/>
        <v>29.31624460046517</v>
      </c>
    </row>
    <row r="52" spans="1:6" ht="12.75">
      <c r="A52" s="14"/>
      <c r="B52" s="23">
        <v>6312</v>
      </c>
      <c r="C52" s="15" t="s">
        <v>46</v>
      </c>
      <c r="D52" s="12">
        <v>424419.44</v>
      </c>
      <c r="E52" s="12">
        <v>35374569.41</v>
      </c>
      <c r="F52" s="64">
        <f t="shared" si="2"/>
        <v>8334.813648027053</v>
      </c>
    </row>
    <row r="53" spans="1:6" ht="25.5">
      <c r="A53" s="4">
        <v>632</v>
      </c>
      <c r="B53" s="2"/>
      <c r="C53" s="6" t="s">
        <v>47</v>
      </c>
      <c r="D53" s="7">
        <f>SUM(D54:D57)</f>
        <v>615102283.03</v>
      </c>
      <c r="E53" s="7">
        <f>SUM(E54:E57)</f>
        <v>827431862.53</v>
      </c>
      <c r="F53" s="63">
        <f t="shared" si="2"/>
        <v>134.51939382407465</v>
      </c>
    </row>
    <row r="54" spans="1:10" ht="12.75">
      <c r="A54" s="14"/>
      <c r="B54" s="14">
        <v>6321</v>
      </c>
      <c r="C54" s="15" t="s">
        <v>48</v>
      </c>
      <c r="D54" s="12">
        <v>347940854.09</v>
      </c>
      <c r="E54" s="12">
        <v>65524986.86</v>
      </c>
      <c r="F54" s="64">
        <f t="shared" si="2"/>
        <v>18.83221992754292</v>
      </c>
      <c r="J54" s="12"/>
    </row>
    <row r="55" spans="1:6" ht="12.75">
      <c r="A55" s="14"/>
      <c r="B55" s="14">
        <v>6322</v>
      </c>
      <c r="C55" s="3" t="s">
        <v>49</v>
      </c>
      <c r="D55" s="12">
        <v>232287179.93</v>
      </c>
      <c r="E55" s="12">
        <v>117654.95</v>
      </c>
      <c r="F55" s="64">
        <f t="shared" si="2"/>
        <v>0.05065064289620092</v>
      </c>
    </row>
    <row r="56" spans="1:6" ht="12.75">
      <c r="A56" s="14"/>
      <c r="B56" s="14">
        <v>6323</v>
      </c>
      <c r="C56" s="3" t="s">
        <v>50</v>
      </c>
      <c r="D56" s="12">
        <v>34874249.01</v>
      </c>
      <c r="E56" s="12">
        <v>438060442.14</v>
      </c>
      <c r="F56" s="64">
        <f t="shared" si="2"/>
        <v>1256.1143381593351</v>
      </c>
    </row>
    <row r="57" spans="1:6" ht="12.75">
      <c r="A57" s="14"/>
      <c r="B57" s="14">
        <v>6324</v>
      </c>
      <c r="C57" s="3" t="s">
        <v>51</v>
      </c>
      <c r="D57" s="12">
        <v>0</v>
      </c>
      <c r="E57" s="12">
        <v>323728778.58</v>
      </c>
      <c r="F57" s="64"/>
    </row>
    <row r="58" spans="1:6" ht="12.75">
      <c r="A58" s="4">
        <v>633</v>
      </c>
      <c r="B58" s="19"/>
      <c r="C58" s="20" t="s">
        <v>52</v>
      </c>
      <c r="D58" s="11">
        <f>D59+D60+D61+D62</f>
        <v>69414560.28</v>
      </c>
      <c r="E58" s="7">
        <f>SUM(E59:E62)</f>
        <v>68504552.6</v>
      </c>
      <c r="F58" s="63">
        <f t="shared" si="2"/>
        <v>98.68902478625627</v>
      </c>
    </row>
    <row r="59" spans="1:6" ht="12.75">
      <c r="A59" s="14"/>
      <c r="B59" s="23">
        <v>6331</v>
      </c>
      <c r="C59" s="15" t="s">
        <v>53</v>
      </c>
      <c r="D59" s="12">
        <v>55743980.87</v>
      </c>
      <c r="E59" s="12">
        <v>52123512.36</v>
      </c>
      <c r="F59" s="64">
        <f t="shared" si="2"/>
        <v>93.5051848585352</v>
      </c>
    </row>
    <row r="60" spans="1:6" ht="12.75">
      <c r="A60" s="14"/>
      <c r="B60" s="23">
        <v>6332</v>
      </c>
      <c r="C60" s="15" t="s">
        <v>54</v>
      </c>
      <c r="D60" s="12">
        <v>13670579.41</v>
      </c>
      <c r="E60" s="12">
        <v>6407987.83</v>
      </c>
      <c r="F60" s="64">
        <f t="shared" si="2"/>
        <v>46.87429579841049</v>
      </c>
    </row>
    <row r="61" spans="1:6" ht="25.5">
      <c r="A61" s="14"/>
      <c r="B61" s="23">
        <v>6333</v>
      </c>
      <c r="C61" s="15" t="s">
        <v>55</v>
      </c>
      <c r="D61" s="12">
        <v>0</v>
      </c>
      <c r="E61" s="12">
        <v>9864995.32</v>
      </c>
      <c r="F61" s="64"/>
    </row>
    <row r="62" spans="1:6" ht="25.5">
      <c r="A62" s="14"/>
      <c r="B62" s="23">
        <v>6334</v>
      </c>
      <c r="C62" s="15" t="s">
        <v>56</v>
      </c>
      <c r="D62" s="12">
        <v>0</v>
      </c>
      <c r="E62" s="12">
        <v>108057.09</v>
      </c>
      <c r="F62" s="64"/>
    </row>
    <row r="63" spans="1:6" ht="25.5">
      <c r="A63" s="4">
        <v>634</v>
      </c>
      <c r="B63" s="19"/>
      <c r="C63" s="20" t="s">
        <v>57</v>
      </c>
      <c r="D63" s="11">
        <f>D64+D65</f>
        <v>8749444.22</v>
      </c>
      <c r="E63" s="11">
        <f>E64+E65</f>
        <v>6219603.87</v>
      </c>
      <c r="F63" s="63">
        <f t="shared" si="2"/>
        <v>71.08570228704195</v>
      </c>
    </row>
    <row r="64" spans="1:6" ht="25.5">
      <c r="A64" s="4"/>
      <c r="B64" s="23">
        <v>6341</v>
      </c>
      <c r="C64" s="15" t="s">
        <v>58</v>
      </c>
      <c r="D64" s="12">
        <v>6100000</v>
      </c>
      <c r="E64" s="12">
        <v>4795583.62</v>
      </c>
      <c r="F64" s="63">
        <f t="shared" si="2"/>
        <v>78.6161249180328</v>
      </c>
    </row>
    <row r="65" spans="1:6" ht="25.5">
      <c r="A65" s="14"/>
      <c r="B65" s="23">
        <v>6342</v>
      </c>
      <c r="C65" s="15" t="s">
        <v>59</v>
      </c>
      <c r="D65" s="12">
        <v>2649444.22</v>
      </c>
      <c r="E65" s="12">
        <v>1424020.25</v>
      </c>
      <c r="F65" s="64">
        <f t="shared" si="2"/>
        <v>53.74788566033671</v>
      </c>
    </row>
    <row r="66" spans="1:10" ht="12.75">
      <c r="A66" s="4">
        <v>64</v>
      </c>
      <c r="B66" s="5" t="s">
        <v>2</v>
      </c>
      <c r="C66" s="6" t="s">
        <v>60</v>
      </c>
      <c r="D66" s="11">
        <f>SUM(D67,D75,D81)</f>
        <v>2120301598.5</v>
      </c>
      <c r="E66" s="11">
        <f>SUM(E67,E75,E81)</f>
        <v>2063382571.97</v>
      </c>
      <c r="F66" s="63">
        <f>E66/D66*100</f>
        <v>97.31552216107995</v>
      </c>
      <c r="J66" s="9"/>
    </row>
    <row r="67" spans="1:10" ht="12.75">
      <c r="A67" s="4">
        <v>641</v>
      </c>
      <c r="B67" s="5" t="s">
        <v>2</v>
      </c>
      <c r="C67" s="6" t="s">
        <v>61</v>
      </c>
      <c r="D67" s="11">
        <f>SUM(D68:D74)</f>
        <v>457356279.12</v>
      </c>
      <c r="E67" s="11">
        <f>SUM(E68:E74)</f>
        <v>1086363706.59</v>
      </c>
      <c r="F67" s="63">
        <f>E67/D67*100</f>
        <v>237.53116687941272</v>
      </c>
      <c r="J67" s="9"/>
    </row>
    <row r="68" spans="1:6" ht="12.75">
      <c r="A68" s="4"/>
      <c r="B68" s="2">
        <v>6412</v>
      </c>
      <c r="C68" s="3" t="s">
        <v>62</v>
      </c>
      <c r="D68" s="22">
        <v>201764.46</v>
      </c>
      <c r="E68" s="22">
        <v>8658.23</v>
      </c>
      <c r="F68" s="64">
        <f>E68/D68*100</f>
        <v>4.29125624998575</v>
      </c>
    </row>
    <row r="69" spans="1:6" ht="12.75">
      <c r="A69" s="14"/>
      <c r="B69" s="2">
        <v>6413</v>
      </c>
      <c r="C69" s="3" t="s">
        <v>63</v>
      </c>
      <c r="D69" s="12">
        <v>17860037.67</v>
      </c>
      <c r="E69" s="12">
        <v>22881099.85</v>
      </c>
      <c r="F69" s="64">
        <f>E69/D69*100</f>
        <v>128.11339075971836</v>
      </c>
    </row>
    <row r="70" spans="1:6" ht="12.75">
      <c r="A70" s="14"/>
      <c r="B70" s="2">
        <v>6414</v>
      </c>
      <c r="C70" s="3" t="s">
        <v>64</v>
      </c>
      <c r="D70" s="12">
        <v>9052289.13</v>
      </c>
      <c r="E70" s="12">
        <v>15204779.93</v>
      </c>
      <c r="F70" s="64">
        <f>E70/D70*100</f>
        <v>167.966132230688</v>
      </c>
    </row>
    <row r="71" spans="1:6" ht="25.5">
      <c r="A71" s="14"/>
      <c r="B71" s="2">
        <v>6415</v>
      </c>
      <c r="C71" s="3" t="s">
        <v>65</v>
      </c>
      <c r="D71" s="22">
        <v>0</v>
      </c>
      <c r="E71" s="12">
        <v>123721390.55</v>
      </c>
      <c r="F71" s="64"/>
    </row>
    <row r="72" spans="1:6" ht="12.75">
      <c r="A72" s="14"/>
      <c r="B72" s="2">
        <v>6416</v>
      </c>
      <c r="C72" s="3" t="s">
        <v>66</v>
      </c>
      <c r="D72" s="22">
        <v>111303091.25</v>
      </c>
      <c r="E72" s="12">
        <v>286579199.27</v>
      </c>
      <c r="F72" s="64">
        <f aca="true" t="shared" si="3" ref="F72:F80">E72/D72*100</f>
        <v>257.47640613710263</v>
      </c>
    </row>
    <row r="73" spans="1:6" ht="38.25">
      <c r="A73" s="14"/>
      <c r="B73" s="2">
        <v>6417</v>
      </c>
      <c r="C73" s="15" t="s">
        <v>67</v>
      </c>
      <c r="D73" s="22">
        <v>318373976.19</v>
      </c>
      <c r="E73" s="22">
        <v>637227818.5</v>
      </c>
      <c r="F73" s="64">
        <f t="shared" si="3"/>
        <v>200.1507240402443</v>
      </c>
    </row>
    <row r="74" spans="1:6" ht="12.75">
      <c r="A74" s="14"/>
      <c r="B74" s="2">
        <v>6419</v>
      </c>
      <c r="C74" s="3" t="s">
        <v>68</v>
      </c>
      <c r="D74" s="12">
        <v>565120.42</v>
      </c>
      <c r="E74" s="12">
        <v>740760.26</v>
      </c>
      <c r="F74" s="64">
        <f t="shared" si="3"/>
        <v>131.0800731638754</v>
      </c>
    </row>
    <row r="75" spans="1:10" ht="12.75">
      <c r="A75" s="4">
        <v>642</v>
      </c>
      <c r="B75" s="5" t="s">
        <v>2</v>
      </c>
      <c r="C75" s="6" t="s">
        <v>69</v>
      </c>
      <c r="D75" s="11">
        <f>D76+D77+D78+D79+D80</f>
        <v>1564971537.63</v>
      </c>
      <c r="E75" s="11">
        <f>E76+E77+E78+E79+E80</f>
        <v>900079330.87</v>
      </c>
      <c r="F75" s="63">
        <f t="shared" si="3"/>
        <v>57.514102284127425</v>
      </c>
      <c r="J75" s="9"/>
    </row>
    <row r="76" spans="1:6" ht="12.75">
      <c r="A76" s="14"/>
      <c r="B76" s="2">
        <v>6421</v>
      </c>
      <c r="C76" s="3" t="s">
        <v>70</v>
      </c>
      <c r="D76" s="12">
        <v>504936493.78</v>
      </c>
      <c r="E76" s="12">
        <v>541769904.85</v>
      </c>
      <c r="F76" s="64">
        <f t="shared" si="3"/>
        <v>107.2946621057753</v>
      </c>
    </row>
    <row r="77" spans="1:6" ht="12.75">
      <c r="A77" s="14"/>
      <c r="B77" s="2">
        <v>6422</v>
      </c>
      <c r="C77" s="3" t="s">
        <v>71</v>
      </c>
      <c r="D77" s="12">
        <v>97508586.87</v>
      </c>
      <c r="E77" s="12">
        <v>77723625.56</v>
      </c>
      <c r="F77" s="64">
        <f t="shared" si="3"/>
        <v>79.7095189817717</v>
      </c>
    </row>
    <row r="78" spans="1:10" ht="12.75">
      <c r="A78" s="14"/>
      <c r="B78" s="2">
        <v>6423</v>
      </c>
      <c r="C78" s="3" t="s">
        <v>413</v>
      </c>
      <c r="D78" s="12">
        <f>224875446.96-1.35</f>
        <v>224875445.61</v>
      </c>
      <c r="E78" s="12">
        <v>280393611.33</v>
      </c>
      <c r="F78" s="64">
        <f t="shared" si="3"/>
        <v>124.68840720666532</v>
      </c>
      <c r="G78" s="12"/>
      <c r="J78" s="9"/>
    </row>
    <row r="79" spans="1:6" ht="12.75">
      <c r="A79" s="14"/>
      <c r="B79" s="2">
        <v>6424</v>
      </c>
      <c r="C79" s="3" t="s">
        <v>72</v>
      </c>
      <c r="D79" s="12">
        <v>732613460.35</v>
      </c>
      <c r="E79" s="12"/>
      <c r="F79" s="64">
        <f t="shared" si="3"/>
        <v>0</v>
      </c>
    </row>
    <row r="80" spans="1:7" ht="12.75">
      <c r="A80" s="14"/>
      <c r="B80" s="2">
        <v>6429</v>
      </c>
      <c r="C80" s="3" t="s">
        <v>73</v>
      </c>
      <c r="D80" s="12">
        <v>5037551.02</v>
      </c>
      <c r="E80" s="12">
        <v>192189.13</v>
      </c>
      <c r="F80" s="64">
        <f t="shared" si="3"/>
        <v>3.8151301939568247</v>
      </c>
      <c r="G80" s="12"/>
    </row>
    <row r="81" spans="1:6" s="24" customFormat="1" ht="12.75">
      <c r="A81" s="4">
        <v>643</v>
      </c>
      <c r="B81" s="5"/>
      <c r="C81" s="6" t="s">
        <v>74</v>
      </c>
      <c r="D81" s="11">
        <f>SUM(D82:D84)</f>
        <v>97973781.75</v>
      </c>
      <c r="E81" s="7">
        <f>SUM(E82:E84)</f>
        <v>76939534.50999999</v>
      </c>
      <c r="F81" s="43">
        <f aca="true" t="shared" si="4" ref="F81:F113">E81/D81*100</f>
        <v>78.53073866876635</v>
      </c>
    </row>
    <row r="82" spans="1:7" ht="25.5">
      <c r="A82" s="14"/>
      <c r="B82" s="2">
        <v>6432</v>
      </c>
      <c r="C82" s="3" t="s">
        <v>75</v>
      </c>
      <c r="D82" s="12">
        <v>17840699.14</v>
      </c>
      <c r="E82" s="12">
        <v>18329324.68</v>
      </c>
      <c r="F82" s="54">
        <f t="shared" si="4"/>
        <v>102.73882506602261</v>
      </c>
      <c r="G82" s="12"/>
    </row>
    <row r="83" spans="1:7" ht="25.5">
      <c r="A83" s="14"/>
      <c r="B83" s="2">
        <v>6434</v>
      </c>
      <c r="C83" s="3" t="s">
        <v>76</v>
      </c>
      <c r="D83" s="12"/>
      <c r="E83" s="12">
        <v>58610209.83</v>
      </c>
      <c r="F83" s="54"/>
      <c r="G83" s="12"/>
    </row>
    <row r="84" spans="1:6" ht="25.5">
      <c r="A84" s="14"/>
      <c r="B84" s="2">
        <v>6436</v>
      </c>
      <c r="C84" s="3" t="s">
        <v>77</v>
      </c>
      <c r="D84" s="12">
        <v>80133082.61</v>
      </c>
      <c r="E84" s="12">
        <v>0</v>
      </c>
      <c r="F84" s="54">
        <f t="shared" si="4"/>
        <v>0</v>
      </c>
    </row>
    <row r="85" spans="1:6" ht="25.5">
      <c r="A85" s="4">
        <v>65</v>
      </c>
      <c r="B85" s="5" t="s">
        <v>2</v>
      </c>
      <c r="C85" s="6" t="s">
        <v>78</v>
      </c>
      <c r="D85" s="7">
        <f>SUM(D86,D90)</f>
        <v>3525772355.93</v>
      </c>
      <c r="E85" s="7">
        <f>SUM(E86,E90)</f>
        <v>3767450257</v>
      </c>
      <c r="F85" s="63">
        <f t="shared" si="4"/>
        <v>106.85460876858717</v>
      </c>
    </row>
    <row r="86" spans="1:6" ht="12.75">
      <c r="A86" s="4">
        <v>651</v>
      </c>
      <c r="B86" s="5" t="s">
        <v>2</v>
      </c>
      <c r="C86" s="6" t="s">
        <v>79</v>
      </c>
      <c r="D86" s="11">
        <f>SUM(D87:D89)</f>
        <v>866054443.39</v>
      </c>
      <c r="E86" s="11">
        <f>SUM(E87:E89)</f>
        <v>832488218.24</v>
      </c>
      <c r="F86" s="63">
        <f t="shared" si="4"/>
        <v>96.12423613709416</v>
      </c>
    </row>
    <row r="87" spans="1:6" ht="12.75">
      <c r="A87" s="14"/>
      <c r="B87" s="2">
        <v>6511</v>
      </c>
      <c r="C87" s="3" t="s">
        <v>80</v>
      </c>
      <c r="D87" s="12">
        <v>315071889.01</v>
      </c>
      <c r="E87" s="12">
        <v>333606713.63</v>
      </c>
      <c r="F87" s="64">
        <f t="shared" si="4"/>
        <v>105.88272875699542</v>
      </c>
    </row>
    <row r="88" spans="1:6" ht="12.75">
      <c r="A88" s="14"/>
      <c r="B88" s="2">
        <v>6513</v>
      </c>
      <c r="C88" s="3" t="s">
        <v>417</v>
      </c>
      <c r="D88" s="12">
        <v>139901935.52</v>
      </c>
      <c r="E88" s="12">
        <v>138214917.5</v>
      </c>
      <c r="F88" s="64">
        <f t="shared" si="4"/>
        <v>98.79414247291895</v>
      </c>
    </row>
    <row r="89" spans="1:6" ht="12.75">
      <c r="A89" s="14"/>
      <c r="B89" s="2">
        <v>6514</v>
      </c>
      <c r="C89" s="3" t="s">
        <v>418</v>
      </c>
      <c r="D89" s="12">
        <v>411080618.86</v>
      </c>
      <c r="E89" s="12">
        <v>360666587.11</v>
      </c>
      <c r="F89" s="64">
        <f t="shared" si="4"/>
        <v>87.73621780326032</v>
      </c>
    </row>
    <row r="90" spans="1:6" ht="12.75">
      <c r="A90" s="4">
        <v>652</v>
      </c>
      <c r="B90" s="5" t="s">
        <v>2</v>
      </c>
      <c r="C90" s="6" t="s">
        <v>81</v>
      </c>
      <c r="D90" s="11">
        <f>SUM(D91:D93)</f>
        <v>2659717912.54</v>
      </c>
      <c r="E90" s="11">
        <f>SUM(E91:E93)</f>
        <v>2934962038.76</v>
      </c>
      <c r="F90" s="63">
        <f t="shared" si="4"/>
        <v>110.3486209918083</v>
      </c>
    </row>
    <row r="91" spans="1:6" ht="12.75">
      <c r="A91" s="14"/>
      <c r="B91" s="2">
        <v>6521</v>
      </c>
      <c r="C91" s="3" t="s">
        <v>82</v>
      </c>
      <c r="D91" s="12">
        <v>550263965.02</v>
      </c>
      <c r="E91" s="12">
        <v>584131073.6</v>
      </c>
      <c r="F91" s="64">
        <f t="shared" si="4"/>
        <v>106.1547022398185</v>
      </c>
    </row>
    <row r="92" spans="1:6" ht="12.75">
      <c r="A92" s="14"/>
      <c r="B92" s="2">
        <v>6526</v>
      </c>
      <c r="C92" s="3" t="s">
        <v>83</v>
      </c>
      <c r="D92" s="12">
        <f>2109122855.17+331092.35</f>
        <v>2109453947.52</v>
      </c>
      <c r="E92" s="12">
        <v>2349571075.86</v>
      </c>
      <c r="F92" s="64">
        <f t="shared" si="4"/>
        <v>111.38290450105801</v>
      </c>
    </row>
    <row r="93" spans="1:6" ht="12.75">
      <c r="A93" s="14"/>
      <c r="B93" s="2">
        <v>6527</v>
      </c>
      <c r="C93" s="3" t="s">
        <v>84</v>
      </c>
      <c r="D93" s="12">
        <v>0</v>
      </c>
      <c r="E93" s="12">
        <v>1259889.3</v>
      </c>
      <c r="F93" s="64"/>
    </row>
    <row r="94" spans="1:11" s="23" customFormat="1" ht="25.5">
      <c r="A94" s="4">
        <v>66</v>
      </c>
      <c r="B94" s="5" t="s">
        <v>2</v>
      </c>
      <c r="C94" s="6" t="s">
        <v>85</v>
      </c>
      <c r="D94" s="11">
        <f>+D95+D98</f>
        <v>67702263.33</v>
      </c>
      <c r="E94" s="11">
        <f>+E95+E98</f>
        <v>69470684.57</v>
      </c>
      <c r="F94" s="43">
        <f t="shared" si="4"/>
        <v>102.61205630804425</v>
      </c>
      <c r="K94" s="25"/>
    </row>
    <row r="95" spans="1:6" ht="25.5">
      <c r="A95" s="4">
        <v>661</v>
      </c>
      <c r="B95" s="5" t="s">
        <v>2</v>
      </c>
      <c r="C95" s="20" t="s">
        <v>86</v>
      </c>
      <c r="D95" s="11">
        <f>D96+D97</f>
        <v>51762344.69</v>
      </c>
      <c r="E95" s="11">
        <f>E96+E97</f>
        <v>50376164.37</v>
      </c>
      <c r="F95" s="43">
        <f t="shared" si="4"/>
        <v>97.3220295017513</v>
      </c>
    </row>
    <row r="96" spans="1:6" ht="12.75">
      <c r="A96" s="14"/>
      <c r="B96" s="23">
        <v>6614</v>
      </c>
      <c r="C96" s="15" t="s">
        <v>87</v>
      </c>
      <c r="D96" s="22">
        <v>2535750.94</v>
      </c>
      <c r="E96" s="22">
        <v>839102.18</v>
      </c>
      <c r="F96" s="54">
        <f t="shared" si="4"/>
        <v>33.09087524187214</v>
      </c>
    </row>
    <row r="97" spans="1:6" ht="12.75">
      <c r="A97" s="14"/>
      <c r="B97" s="23">
        <v>6615</v>
      </c>
      <c r="C97" s="15" t="s">
        <v>419</v>
      </c>
      <c r="D97" s="22">
        <v>49226593.75</v>
      </c>
      <c r="E97" s="22">
        <v>49537062.19</v>
      </c>
      <c r="F97" s="54">
        <f t="shared" si="4"/>
        <v>100.63069251059038</v>
      </c>
    </row>
    <row r="98" spans="1:6" ht="25.5">
      <c r="A98" s="4">
        <v>663</v>
      </c>
      <c r="B98" s="5" t="s">
        <v>2</v>
      </c>
      <c r="C98" s="6" t="s">
        <v>88</v>
      </c>
      <c r="D98" s="7">
        <f>D99+D100</f>
        <v>15939918.64</v>
      </c>
      <c r="E98" s="7">
        <f>E99+E100</f>
        <v>19094520.2</v>
      </c>
      <c r="F98" s="43">
        <f t="shared" si="4"/>
        <v>119.79057504147963</v>
      </c>
    </row>
    <row r="99" spans="1:6" ht="12.75">
      <c r="A99" s="14"/>
      <c r="B99" s="2">
        <v>6631</v>
      </c>
      <c r="C99" s="3" t="s">
        <v>89</v>
      </c>
      <c r="D99" s="22">
        <v>12656138.39</v>
      </c>
      <c r="E99" s="22">
        <v>15472317.9</v>
      </c>
      <c r="F99" s="54">
        <f t="shared" si="4"/>
        <v>122.2514911201125</v>
      </c>
    </row>
    <row r="100" spans="1:6" ht="12.75">
      <c r="A100" s="14"/>
      <c r="B100" s="2">
        <v>6632</v>
      </c>
      <c r="C100" s="3" t="s">
        <v>90</v>
      </c>
      <c r="D100" s="22">
        <v>3283780.25</v>
      </c>
      <c r="E100" s="22">
        <v>3622202.3</v>
      </c>
      <c r="F100" s="54">
        <f t="shared" si="4"/>
        <v>110.3058677571375</v>
      </c>
    </row>
    <row r="101" spans="1:6" s="24" customFormat="1" ht="12.75">
      <c r="A101" s="4">
        <v>68</v>
      </c>
      <c r="B101" s="5"/>
      <c r="C101" s="6" t="s">
        <v>91</v>
      </c>
      <c r="D101" s="11">
        <f>+D102+D112</f>
        <v>524794679.08</v>
      </c>
      <c r="E101" s="11">
        <f>+E102+E112</f>
        <v>534434084.16999996</v>
      </c>
      <c r="F101" s="43">
        <f t="shared" si="4"/>
        <v>101.83679550770188</v>
      </c>
    </row>
    <row r="102" spans="1:7" s="24" customFormat="1" ht="12.75">
      <c r="A102" s="4">
        <v>681</v>
      </c>
      <c r="B102" s="5"/>
      <c r="C102" s="6" t="s">
        <v>92</v>
      </c>
      <c r="D102" s="11">
        <f>SUM(D103:D111)</f>
        <v>511904153.87</v>
      </c>
      <c r="E102" s="11">
        <f>SUM(E103:E111)</f>
        <v>517868866.64</v>
      </c>
      <c r="F102" s="43">
        <f t="shared" si="4"/>
        <v>101.16520108791983</v>
      </c>
      <c r="G102" s="92"/>
    </row>
    <row r="103" spans="1:6" ht="12.75">
      <c r="A103" s="14"/>
      <c r="B103" s="2">
        <v>6811</v>
      </c>
      <c r="C103" s="3" t="s">
        <v>93</v>
      </c>
      <c r="D103" s="22">
        <v>63098259.83</v>
      </c>
      <c r="E103" s="22">
        <v>46678265.01</v>
      </c>
      <c r="F103" s="54">
        <f t="shared" si="4"/>
        <v>73.97710354574131</v>
      </c>
    </row>
    <row r="104" spans="1:6" ht="12.75">
      <c r="A104" s="14"/>
      <c r="B104" s="2">
        <v>6812</v>
      </c>
      <c r="C104" s="3" t="s">
        <v>94</v>
      </c>
      <c r="D104" s="22">
        <v>3786412.13</v>
      </c>
      <c r="E104" s="22">
        <v>4481898.57</v>
      </c>
      <c r="F104" s="54">
        <f t="shared" si="4"/>
        <v>118.36795404519265</v>
      </c>
    </row>
    <row r="105" spans="1:6" ht="12.75">
      <c r="A105" s="14"/>
      <c r="B105" s="2">
        <v>6813</v>
      </c>
      <c r="C105" s="3" t="s">
        <v>95</v>
      </c>
      <c r="D105" s="22">
        <v>34730580.4</v>
      </c>
      <c r="E105" s="22">
        <v>33042665.01</v>
      </c>
      <c r="F105" s="54">
        <f t="shared" si="4"/>
        <v>95.13997356059159</v>
      </c>
    </row>
    <row r="106" spans="1:6" ht="25.5">
      <c r="A106" s="14"/>
      <c r="B106" s="2">
        <v>6814</v>
      </c>
      <c r="C106" s="3" t="s">
        <v>96</v>
      </c>
      <c r="D106" s="22">
        <v>193665.2</v>
      </c>
      <c r="E106" s="22">
        <v>3780.18</v>
      </c>
      <c r="F106" s="54">
        <f t="shared" si="4"/>
        <v>1.9519149542612715</v>
      </c>
    </row>
    <row r="107" spans="1:6" ht="12.75">
      <c r="A107" s="14"/>
      <c r="B107" s="2">
        <v>6815</v>
      </c>
      <c r="C107" s="3" t="s">
        <v>97</v>
      </c>
      <c r="D107" s="22">
        <v>247705592.57</v>
      </c>
      <c r="E107" s="22">
        <v>260257145.58</v>
      </c>
      <c r="F107" s="54">
        <f t="shared" si="4"/>
        <v>105.06712540470924</v>
      </c>
    </row>
    <row r="108" spans="1:6" ht="12.75">
      <c r="A108" s="14"/>
      <c r="B108" s="2">
        <v>6816</v>
      </c>
      <c r="C108" s="3" t="s">
        <v>98</v>
      </c>
      <c r="D108" s="22">
        <v>22348102.09</v>
      </c>
      <c r="E108" s="22">
        <v>20740150.36</v>
      </c>
      <c r="F108" s="54">
        <f t="shared" si="4"/>
        <v>92.80497411581315</v>
      </c>
    </row>
    <row r="109" spans="1:6" ht="12.75">
      <c r="A109" s="14"/>
      <c r="B109" s="2">
        <v>6817</v>
      </c>
      <c r="C109" s="3" t="s">
        <v>99</v>
      </c>
      <c r="D109" s="22">
        <v>500</v>
      </c>
      <c r="E109" s="22">
        <v>0</v>
      </c>
      <c r="F109" s="54">
        <f t="shared" si="4"/>
        <v>0</v>
      </c>
    </row>
    <row r="110" spans="1:6" ht="12.75">
      <c r="A110" s="14"/>
      <c r="B110" s="2">
        <v>6818</v>
      </c>
      <c r="C110" s="3" t="s">
        <v>100</v>
      </c>
      <c r="D110" s="22">
        <v>605851.47</v>
      </c>
      <c r="E110" s="22">
        <v>819602.02</v>
      </c>
      <c r="F110" s="54">
        <f t="shared" si="4"/>
        <v>135.28101532872404</v>
      </c>
    </row>
    <row r="111" spans="1:6" ht="12.75">
      <c r="A111" s="14"/>
      <c r="B111" s="2">
        <v>6819</v>
      </c>
      <c r="C111" s="3" t="s">
        <v>101</v>
      </c>
      <c r="D111" s="22">
        <f>152932066.86-D109-D110-D113</f>
        <v>139435190.18</v>
      </c>
      <c r="E111" s="22">
        <v>151845359.91</v>
      </c>
      <c r="F111" s="54">
        <f t="shared" si="4"/>
        <v>108.90031398385116</v>
      </c>
    </row>
    <row r="112" spans="1:6" s="24" customFormat="1" ht="12.75">
      <c r="A112" s="4">
        <v>683</v>
      </c>
      <c r="B112" s="5"/>
      <c r="C112" s="6" t="s">
        <v>102</v>
      </c>
      <c r="D112" s="11">
        <f>D113</f>
        <v>12890525.21</v>
      </c>
      <c r="E112" s="11">
        <f>E113</f>
        <v>16565217.53</v>
      </c>
      <c r="F112" s="43">
        <f t="shared" si="4"/>
        <v>128.50692473840635</v>
      </c>
    </row>
    <row r="113" spans="1:6" ht="12.75">
      <c r="A113" s="14"/>
      <c r="B113" s="2">
        <v>6831</v>
      </c>
      <c r="C113" s="3" t="s">
        <v>102</v>
      </c>
      <c r="D113" s="22">
        <f>7559031.61+5331493.6</f>
        <v>12890525.21</v>
      </c>
      <c r="E113" s="22">
        <v>16565217.53</v>
      </c>
      <c r="F113" s="54">
        <f t="shared" si="4"/>
        <v>128.50692473840635</v>
      </c>
    </row>
    <row r="114" spans="1:6" ht="12.75">
      <c r="A114" s="4"/>
      <c r="B114" s="5"/>
      <c r="C114" s="6"/>
      <c r="D114" s="22"/>
      <c r="E114" s="22"/>
      <c r="F114" s="63"/>
    </row>
    <row r="115" spans="1:6" ht="12.75">
      <c r="A115" s="4" t="s">
        <v>103</v>
      </c>
      <c r="B115" s="5"/>
      <c r="C115" s="6"/>
      <c r="D115" s="11"/>
      <c r="E115" s="22"/>
      <c r="F115" s="63"/>
    </row>
    <row r="116" spans="1:6" ht="12.75">
      <c r="A116" s="118"/>
      <c r="B116" s="118"/>
      <c r="C116" s="69" t="s">
        <v>1</v>
      </c>
      <c r="D116" s="34" t="s">
        <v>152</v>
      </c>
      <c r="E116" s="34" t="s">
        <v>449</v>
      </c>
      <c r="F116" s="62" t="s">
        <v>153</v>
      </c>
    </row>
    <row r="117" spans="1:7" ht="25.5">
      <c r="A117" s="4">
        <v>7</v>
      </c>
      <c r="B117" s="19" t="s">
        <v>2</v>
      </c>
      <c r="C117" s="26" t="s">
        <v>103</v>
      </c>
      <c r="D117" s="11">
        <f>D118+D122+D137</f>
        <v>318306051.25</v>
      </c>
      <c r="E117" s="11">
        <f>E118+E122+E137</f>
        <v>347008007.12</v>
      </c>
      <c r="F117" s="63">
        <f aca="true" t="shared" si="5" ref="F117:F129">E117/D117*100</f>
        <v>109.01709400662862</v>
      </c>
      <c r="G117" s="9"/>
    </row>
    <row r="118" spans="1:6" ht="25.5">
      <c r="A118" s="4">
        <v>71</v>
      </c>
      <c r="B118" s="5" t="s">
        <v>2</v>
      </c>
      <c r="C118" s="6" t="s">
        <v>104</v>
      </c>
      <c r="D118" s="11">
        <f>D119</f>
        <v>45932529.11</v>
      </c>
      <c r="E118" s="11">
        <f>E119</f>
        <v>44805882.98</v>
      </c>
      <c r="F118" s="63">
        <f t="shared" si="5"/>
        <v>97.54717157572166</v>
      </c>
    </row>
    <row r="119" spans="1:6" ht="25.5">
      <c r="A119" s="4">
        <v>711</v>
      </c>
      <c r="B119" s="5" t="s">
        <v>2</v>
      </c>
      <c r="C119" s="20" t="s">
        <v>105</v>
      </c>
      <c r="D119" s="11">
        <f>D121+D120</f>
        <v>45932529.11</v>
      </c>
      <c r="E119" s="11">
        <f>E121+E120</f>
        <v>44805882.98</v>
      </c>
      <c r="F119" s="63">
        <f t="shared" si="5"/>
        <v>97.54717157572166</v>
      </c>
    </row>
    <row r="120" spans="1:6" ht="12.75">
      <c r="A120" s="4"/>
      <c r="B120" s="2">
        <v>7111</v>
      </c>
      <c r="C120" s="3" t="s">
        <v>106</v>
      </c>
      <c r="D120" s="22">
        <v>45932529.11</v>
      </c>
      <c r="E120" s="22">
        <v>44716382.98</v>
      </c>
      <c r="F120" s="64">
        <f t="shared" si="5"/>
        <v>97.35232055894951</v>
      </c>
    </row>
    <row r="121" spans="1:6" ht="12.75">
      <c r="A121" s="4"/>
      <c r="B121" s="2">
        <v>7112</v>
      </c>
      <c r="C121" s="3" t="s">
        <v>107</v>
      </c>
      <c r="D121" s="22">
        <v>0</v>
      </c>
      <c r="E121" s="22">
        <v>89500</v>
      </c>
      <c r="F121" s="64"/>
    </row>
    <row r="122" spans="1:6" ht="12.75">
      <c r="A122" s="4">
        <v>72</v>
      </c>
      <c r="B122" s="5" t="s">
        <v>2</v>
      </c>
      <c r="C122" s="6" t="s">
        <v>108</v>
      </c>
      <c r="D122" s="11">
        <f>D123+D127+D132+D135</f>
        <v>266419102.6</v>
      </c>
      <c r="E122" s="11">
        <f>E123+E127+E132+E135</f>
        <v>301438276.25</v>
      </c>
      <c r="F122" s="63">
        <f t="shared" si="5"/>
        <v>113.14439291636592</v>
      </c>
    </row>
    <row r="123" spans="1:6" ht="12.75">
      <c r="A123" s="4">
        <v>721</v>
      </c>
      <c r="B123" s="5" t="s">
        <v>2</v>
      </c>
      <c r="C123" s="6" t="s">
        <v>109</v>
      </c>
      <c r="D123" s="11">
        <f>SUM(D124:D126)</f>
        <v>263915272.75</v>
      </c>
      <c r="E123" s="11">
        <f>SUM(E124:E126)</f>
        <v>298919218.56</v>
      </c>
      <c r="F123" s="63">
        <f t="shared" si="5"/>
        <v>113.26332706904701</v>
      </c>
    </row>
    <row r="124" spans="1:6" ht="12.75">
      <c r="A124" s="4"/>
      <c r="B124" s="2">
        <v>7211</v>
      </c>
      <c r="C124" s="3" t="s">
        <v>110</v>
      </c>
      <c r="D124" s="22">
        <v>248499643.28</v>
      </c>
      <c r="E124" s="22">
        <v>289361302.61</v>
      </c>
      <c r="F124" s="64">
        <f t="shared" si="5"/>
        <v>116.44334727835349</v>
      </c>
    </row>
    <row r="125" spans="1:6" ht="12.75">
      <c r="A125" s="4"/>
      <c r="B125" s="2">
        <v>7212</v>
      </c>
      <c r="C125" s="3" t="s">
        <v>111</v>
      </c>
      <c r="D125" s="22">
        <v>15056470.68</v>
      </c>
      <c r="E125" s="22">
        <v>9438527.68</v>
      </c>
      <c r="F125" s="64">
        <f t="shared" si="5"/>
        <v>62.68751741759444</v>
      </c>
    </row>
    <row r="126" spans="1:6" ht="12.75">
      <c r="A126" s="4"/>
      <c r="B126" s="2">
        <v>7214</v>
      </c>
      <c r="C126" s="3" t="s">
        <v>112</v>
      </c>
      <c r="D126" s="22">
        <v>359158.79</v>
      </c>
      <c r="E126" s="22">
        <v>119388.27</v>
      </c>
      <c r="F126" s="64">
        <f t="shared" si="5"/>
        <v>33.241082586340156</v>
      </c>
    </row>
    <row r="127" spans="1:6" ht="12.75">
      <c r="A127" s="4">
        <v>722</v>
      </c>
      <c r="B127" s="2"/>
      <c r="C127" s="6" t="s">
        <v>113</v>
      </c>
      <c r="D127" s="11">
        <f>SUM(D128:D131)</f>
        <v>73107.44</v>
      </c>
      <c r="E127" s="11">
        <f>SUM(E128:E131)</f>
        <v>42493</v>
      </c>
      <c r="F127" s="63">
        <f t="shared" si="5"/>
        <v>58.12404318903794</v>
      </c>
    </row>
    <row r="128" spans="1:6" ht="12.75">
      <c r="A128" s="4"/>
      <c r="B128" s="2">
        <v>7221</v>
      </c>
      <c r="C128" s="3" t="s">
        <v>114</v>
      </c>
      <c r="D128" s="22">
        <v>5583.44</v>
      </c>
      <c r="E128" s="22">
        <v>1870</v>
      </c>
      <c r="F128" s="64">
        <f t="shared" si="5"/>
        <v>33.49189746822748</v>
      </c>
    </row>
    <row r="129" spans="1:6" ht="12.75">
      <c r="A129" s="4"/>
      <c r="B129" s="2">
        <v>7222</v>
      </c>
      <c r="C129" s="3" t="s">
        <v>115</v>
      </c>
      <c r="D129" s="22">
        <v>2900</v>
      </c>
      <c r="E129" s="22">
        <v>24223</v>
      </c>
      <c r="F129" s="64">
        <f t="shared" si="5"/>
        <v>835.2758620689656</v>
      </c>
    </row>
    <row r="130" spans="1:6" ht="12.75">
      <c r="A130" s="4"/>
      <c r="B130" s="2">
        <v>7225</v>
      </c>
      <c r="C130" s="3" t="s">
        <v>117</v>
      </c>
      <c r="D130" s="22">
        <v>0</v>
      </c>
      <c r="E130" s="22">
        <v>16400</v>
      </c>
      <c r="F130" s="64"/>
    </row>
    <row r="131" spans="1:6" ht="12.75">
      <c r="A131" s="4"/>
      <c r="B131" s="2">
        <v>7227</v>
      </c>
      <c r="C131" s="3" t="s">
        <v>118</v>
      </c>
      <c r="D131" s="22">
        <v>64624</v>
      </c>
      <c r="E131" s="22">
        <v>0</v>
      </c>
      <c r="F131" s="64">
        <f aca="true" t="shared" si="6" ref="F131:F139">E131/D131*100</f>
        <v>0</v>
      </c>
    </row>
    <row r="132" spans="1:6" ht="12.75">
      <c r="A132" s="4">
        <v>723</v>
      </c>
      <c r="B132" s="5" t="s">
        <v>2</v>
      </c>
      <c r="C132" s="6" t="s">
        <v>119</v>
      </c>
      <c r="D132" s="11">
        <f>SUM(D133:D134)</f>
        <v>2428517.41</v>
      </c>
      <c r="E132" s="11">
        <f>SUM(E133:E134)</f>
        <v>2476564.69</v>
      </c>
      <c r="F132" s="63">
        <f t="shared" si="6"/>
        <v>101.97846141856566</v>
      </c>
    </row>
    <row r="133" spans="1:6" ht="12.75">
      <c r="A133" s="4"/>
      <c r="B133" s="2">
        <v>7231</v>
      </c>
      <c r="C133" s="3" t="s">
        <v>120</v>
      </c>
      <c r="D133" s="22">
        <v>2245016.41</v>
      </c>
      <c r="E133" s="22">
        <v>1469689.7</v>
      </c>
      <c r="F133" s="64">
        <f t="shared" si="6"/>
        <v>65.46454152644701</v>
      </c>
    </row>
    <row r="134" spans="1:6" ht="25.5">
      <c r="A134" s="4"/>
      <c r="B134" s="2">
        <v>7233</v>
      </c>
      <c r="C134" s="3" t="s">
        <v>121</v>
      </c>
      <c r="D134" s="22">
        <v>183501</v>
      </c>
      <c r="E134" s="22">
        <v>1006874.99</v>
      </c>
      <c r="F134" s="64">
        <f t="shared" si="6"/>
        <v>548.7027264156599</v>
      </c>
    </row>
    <row r="135" spans="1:6" ht="25.5">
      <c r="A135" s="4">
        <v>726</v>
      </c>
      <c r="B135" s="5"/>
      <c r="C135" s="6" t="s">
        <v>122</v>
      </c>
      <c r="D135" s="11">
        <f>D136</f>
        <v>2205</v>
      </c>
      <c r="E135" s="11">
        <f>E136</f>
        <v>0</v>
      </c>
      <c r="F135" s="63">
        <f t="shared" si="6"/>
        <v>0</v>
      </c>
    </row>
    <row r="136" spans="1:6" ht="12.75">
      <c r="A136" s="4"/>
      <c r="B136" s="2">
        <v>7264</v>
      </c>
      <c r="C136" s="3" t="s">
        <v>420</v>
      </c>
      <c r="D136" s="22">
        <v>2205</v>
      </c>
      <c r="E136" s="22">
        <v>0</v>
      </c>
      <c r="F136" s="64">
        <f t="shared" si="6"/>
        <v>0</v>
      </c>
    </row>
    <row r="137" spans="1:6" ht="25.5">
      <c r="A137" s="4">
        <v>74</v>
      </c>
      <c r="B137" s="5"/>
      <c r="C137" s="6" t="s">
        <v>123</v>
      </c>
      <c r="D137" s="11">
        <f>D138</f>
        <v>5954419.54</v>
      </c>
      <c r="E137" s="11">
        <f>E138</f>
        <v>763847.89</v>
      </c>
      <c r="F137" s="63">
        <f t="shared" si="6"/>
        <v>12.828251097671226</v>
      </c>
    </row>
    <row r="138" spans="1:6" ht="12.75">
      <c r="A138" s="4">
        <v>741</v>
      </c>
      <c r="B138" s="5"/>
      <c r="C138" s="6" t="s">
        <v>124</v>
      </c>
      <c r="D138" s="27">
        <f>D139</f>
        <v>5954419.54</v>
      </c>
      <c r="E138" s="27">
        <f>E139</f>
        <v>763847.89</v>
      </c>
      <c r="F138" s="63">
        <f t="shared" si="6"/>
        <v>12.828251097671226</v>
      </c>
    </row>
    <row r="139" spans="1:6" ht="12.75">
      <c r="A139" s="14"/>
      <c r="B139" s="2">
        <v>7411</v>
      </c>
      <c r="C139" s="3" t="s">
        <v>125</v>
      </c>
      <c r="D139" s="22">
        <v>5954419.54</v>
      </c>
      <c r="E139" s="22">
        <v>763847.89</v>
      </c>
      <c r="F139" s="64">
        <f t="shared" si="6"/>
        <v>12.828251097671226</v>
      </c>
    </row>
    <row r="140" ht="12.75">
      <c r="A140" s="28"/>
    </row>
    <row r="141" ht="12.75">
      <c r="A141" s="1" t="s">
        <v>126</v>
      </c>
    </row>
    <row r="142" spans="1:6" ht="12.75">
      <c r="A142" s="118"/>
      <c r="B142" s="118"/>
      <c r="C142" s="69" t="s">
        <v>1</v>
      </c>
      <c r="D142" s="34" t="s">
        <v>152</v>
      </c>
      <c r="E142" s="34" t="s">
        <v>449</v>
      </c>
      <c r="F142" s="62" t="s">
        <v>153</v>
      </c>
    </row>
    <row r="143" spans="1:7" ht="25.5">
      <c r="A143" s="70">
        <v>8</v>
      </c>
      <c r="B143" s="71"/>
      <c r="C143" s="72" t="s">
        <v>127</v>
      </c>
      <c r="D143" s="30">
        <f>D144+D156+D160+D163</f>
        <v>35539036115.52</v>
      </c>
      <c r="E143" s="30">
        <f>E144+E156+E160+E163</f>
        <v>24493509707.1</v>
      </c>
      <c r="F143" s="65">
        <f>E143/D143*100</f>
        <v>68.92001692866289</v>
      </c>
      <c r="G143" s="9"/>
    </row>
    <row r="144" spans="1:6" ht="12.75">
      <c r="A144" s="70">
        <v>81</v>
      </c>
      <c r="B144" s="73"/>
      <c r="C144" s="74" t="s">
        <v>128</v>
      </c>
      <c r="D144" s="30">
        <f>D145+D148+D150+D153</f>
        <v>711327962.09</v>
      </c>
      <c r="E144" s="30">
        <f>+E145+E148+E150+E153</f>
        <v>818476830.53</v>
      </c>
      <c r="F144" s="65">
        <f>E144/D144*100</f>
        <v>115.06321614648449</v>
      </c>
    </row>
    <row r="145" spans="1:6" ht="38.25">
      <c r="A145" s="70">
        <v>812</v>
      </c>
      <c r="B145" s="73"/>
      <c r="C145" s="72" t="s">
        <v>130</v>
      </c>
      <c r="D145" s="30">
        <f>D147+D146</f>
        <v>55814914.62</v>
      </c>
      <c r="E145" s="30">
        <f>E147+E146</f>
        <v>86414043.21</v>
      </c>
      <c r="F145" s="65">
        <f>E145/D145*100</f>
        <v>154.82249466531567</v>
      </c>
    </row>
    <row r="146" spans="1:6" ht="25.5">
      <c r="A146" s="70"/>
      <c r="B146" s="76">
        <v>8121</v>
      </c>
      <c r="C146" s="78" t="s">
        <v>131</v>
      </c>
      <c r="D146" s="32">
        <v>53837892.62</v>
      </c>
      <c r="E146" s="32">
        <v>84620974.82</v>
      </c>
      <c r="F146" s="66">
        <f aca="true" t="shared" si="7" ref="F146:F159">E146/D146*100</f>
        <v>157.17735353661396</v>
      </c>
    </row>
    <row r="147" spans="1:6" ht="25.5">
      <c r="A147" s="70"/>
      <c r="B147" s="76">
        <v>8122</v>
      </c>
      <c r="C147" s="78" t="s">
        <v>132</v>
      </c>
      <c r="D147" s="32">
        <v>1977022</v>
      </c>
      <c r="E147" s="32">
        <v>1793068.39</v>
      </c>
      <c r="F147" s="66">
        <f t="shared" si="7"/>
        <v>90.69541917085392</v>
      </c>
    </row>
    <row r="148" spans="1:6" s="24" customFormat="1" ht="25.5">
      <c r="A148" s="70">
        <v>814</v>
      </c>
      <c r="B148" s="73"/>
      <c r="C148" s="79" t="s">
        <v>133</v>
      </c>
      <c r="D148" s="30">
        <f>D149</f>
        <v>0</v>
      </c>
      <c r="E148" s="30">
        <f>E149</f>
        <v>517812174.54</v>
      </c>
      <c r="F148" s="66"/>
    </row>
    <row r="149" spans="1:6" ht="25.5">
      <c r="A149" s="70"/>
      <c r="B149" s="76">
        <v>8141</v>
      </c>
      <c r="C149" s="80" t="s">
        <v>134</v>
      </c>
      <c r="D149" s="32">
        <v>0</v>
      </c>
      <c r="E149" s="32">
        <v>517812174.54</v>
      </c>
      <c r="F149" s="66"/>
    </row>
    <row r="150" spans="1:6" s="24" customFormat="1" ht="38.25">
      <c r="A150" s="70">
        <v>816</v>
      </c>
      <c r="B150" s="73"/>
      <c r="C150" s="79" t="s">
        <v>135</v>
      </c>
      <c r="D150" s="30">
        <f>+D151+D152</f>
        <v>653090801.86</v>
      </c>
      <c r="E150" s="30">
        <f>+E151+E152</f>
        <v>211953966.42</v>
      </c>
      <c r="F150" s="65">
        <f t="shared" si="7"/>
        <v>32.45398125595337</v>
      </c>
    </row>
    <row r="151" spans="1:7" ht="25.5">
      <c r="A151" s="81"/>
      <c r="B151" s="76">
        <v>8163</v>
      </c>
      <c r="C151" s="82" t="s">
        <v>136</v>
      </c>
      <c r="D151" s="32">
        <v>652519373.85</v>
      </c>
      <c r="E151" s="32">
        <v>211578189.92</v>
      </c>
      <c r="F151" s="66">
        <f t="shared" si="7"/>
        <v>32.42481348433299</v>
      </c>
      <c r="G151" s="32"/>
    </row>
    <row r="152" spans="1:7" ht="12.75">
      <c r="A152" s="81"/>
      <c r="B152" s="76">
        <v>8164</v>
      </c>
      <c r="C152" s="82" t="s">
        <v>137</v>
      </c>
      <c r="D152" s="32">
        <v>571428.01</v>
      </c>
      <c r="E152" s="32">
        <v>375776.5</v>
      </c>
      <c r="F152" s="66">
        <f t="shared" si="7"/>
        <v>65.76095211013545</v>
      </c>
      <c r="G152" s="32"/>
    </row>
    <row r="153" spans="1:6" s="24" customFormat="1" ht="12.75">
      <c r="A153" s="81">
        <v>817</v>
      </c>
      <c r="B153" s="73"/>
      <c r="C153" s="75" t="s">
        <v>129</v>
      </c>
      <c r="D153" s="30">
        <f>SUM(D154:D155)</f>
        <v>2422245.6100000003</v>
      </c>
      <c r="E153" s="30">
        <f>SUM(E154:E155)</f>
        <v>2296646.36</v>
      </c>
      <c r="F153" s="66">
        <f t="shared" si="7"/>
        <v>94.8147599284946</v>
      </c>
    </row>
    <row r="154" spans="1:7" ht="12.75">
      <c r="A154" s="81"/>
      <c r="B154" s="76">
        <v>8173</v>
      </c>
      <c r="C154" s="82" t="s">
        <v>138</v>
      </c>
      <c r="D154" s="32">
        <v>1061156.27</v>
      </c>
      <c r="E154" s="32">
        <v>555528.39</v>
      </c>
      <c r="F154" s="66">
        <f t="shared" si="7"/>
        <v>52.351232867897956</v>
      </c>
      <c r="G154" s="32"/>
    </row>
    <row r="155" spans="1:7" ht="12.75">
      <c r="A155" s="81"/>
      <c r="B155" s="76">
        <v>8174</v>
      </c>
      <c r="C155" s="82" t="s">
        <v>139</v>
      </c>
      <c r="D155" s="32">
        <v>1361089.34</v>
      </c>
      <c r="E155" s="32">
        <v>1741117.97</v>
      </c>
      <c r="F155" s="66">
        <f t="shared" si="7"/>
        <v>127.92091737343266</v>
      </c>
      <c r="G155" s="32"/>
    </row>
    <row r="156" spans="1:7" ht="12.75">
      <c r="A156" s="70">
        <v>82</v>
      </c>
      <c r="B156" s="73"/>
      <c r="C156" s="70" t="s">
        <v>140</v>
      </c>
      <c r="D156" s="30">
        <f>D157</f>
        <v>23393725700</v>
      </c>
      <c r="E156" s="30">
        <f>E157</f>
        <v>19300265700.010002</v>
      </c>
      <c r="F156" s="65">
        <f t="shared" si="7"/>
        <v>82.50188938485331</v>
      </c>
      <c r="G156" s="9"/>
    </row>
    <row r="157" spans="1:6" ht="12.75">
      <c r="A157" s="83">
        <v>822</v>
      </c>
      <c r="B157" s="84"/>
      <c r="C157" s="70" t="s">
        <v>141</v>
      </c>
      <c r="D157" s="30">
        <f>D159+D158</f>
        <v>23393725700</v>
      </c>
      <c r="E157" s="30">
        <f>E159+E158</f>
        <v>19300265700.010002</v>
      </c>
      <c r="F157" s="65">
        <f t="shared" si="7"/>
        <v>82.50188938485331</v>
      </c>
    </row>
    <row r="158" spans="1:6" ht="12.75">
      <c r="A158" s="83"/>
      <c r="B158" s="85">
        <v>8221</v>
      </c>
      <c r="C158" s="86" t="s">
        <v>142</v>
      </c>
      <c r="D158" s="32">
        <v>16221188200</v>
      </c>
      <c r="E158" s="32">
        <v>5972578200</v>
      </c>
      <c r="F158" s="66">
        <f t="shared" si="7"/>
        <v>36.81960979899117</v>
      </c>
    </row>
    <row r="159" spans="1:6" ht="12.75">
      <c r="A159" s="77"/>
      <c r="B159" s="85">
        <v>8222</v>
      </c>
      <c r="C159" s="86" t="s">
        <v>143</v>
      </c>
      <c r="D159" s="32">
        <v>7172537500</v>
      </c>
      <c r="E159" s="32">
        <v>13327687500.01</v>
      </c>
      <c r="F159" s="66">
        <f t="shared" si="7"/>
        <v>185.81551508109925</v>
      </c>
    </row>
    <row r="160" spans="1:6" ht="12.75">
      <c r="A160" s="70">
        <v>83</v>
      </c>
      <c r="B160" s="73"/>
      <c r="C160" s="79" t="s">
        <v>144</v>
      </c>
      <c r="D160" s="30">
        <f>D161</f>
        <v>7344826.67</v>
      </c>
      <c r="E160" s="30">
        <f>E161</f>
        <v>0</v>
      </c>
      <c r="F160" s="65">
        <f aca="true" t="shared" si="8" ref="F160:F167">E160/D160*100</f>
        <v>0</v>
      </c>
    </row>
    <row r="161" spans="1:6" ht="25.5">
      <c r="A161" s="83">
        <v>832</v>
      </c>
      <c r="B161" s="84"/>
      <c r="C161" s="87" t="s">
        <v>145</v>
      </c>
      <c r="D161" s="30">
        <f>D162</f>
        <v>7344826.67</v>
      </c>
      <c r="E161" s="30">
        <f>E162</f>
        <v>0</v>
      </c>
      <c r="F161" s="65">
        <f t="shared" si="8"/>
        <v>0</v>
      </c>
    </row>
    <row r="162" spans="1:6" ht="25.5">
      <c r="A162" s="77"/>
      <c r="B162" s="85">
        <v>8321</v>
      </c>
      <c r="C162" s="78" t="s">
        <v>146</v>
      </c>
      <c r="D162" s="32">
        <v>7344826.67</v>
      </c>
      <c r="E162" s="32">
        <v>0</v>
      </c>
      <c r="F162" s="66">
        <f t="shared" si="8"/>
        <v>0</v>
      </c>
    </row>
    <row r="163" spans="1:6" ht="12.75">
      <c r="A163" s="70">
        <v>84</v>
      </c>
      <c r="B163" s="73"/>
      <c r="C163" s="88" t="s">
        <v>148</v>
      </c>
      <c r="D163" s="30">
        <f>D164+D167+D170</f>
        <v>11426637626.76</v>
      </c>
      <c r="E163" s="30">
        <f>E164+E167+E170</f>
        <v>4374767176.559999</v>
      </c>
      <c r="F163" s="65">
        <f t="shared" si="8"/>
        <v>38.28569102703273</v>
      </c>
    </row>
    <row r="164" spans="1:6" ht="38.25">
      <c r="A164" s="81">
        <v>841</v>
      </c>
      <c r="B164" s="84"/>
      <c r="C164" s="75" t="s">
        <v>149</v>
      </c>
      <c r="D164" s="30">
        <f>+D165+D166</f>
        <v>2288605480.91</v>
      </c>
      <c r="E164" s="30">
        <f>+E165+E166</f>
        <v>2170768013.73</v>
      </c>
      <c r="F164" s="65">
        <f t="shared" si="8"/>
        <v>94.85112361379362</v>
      </c>
    </row>
    <row r="165" spans="1:7" ht="12.75">
      <c r="A165" s="77"/>
      <c r="B165" s="76">
        <v>8413</v>
      </c>
      <c r="C165" s="61" t="s">
        <v>150</v>
      </c>
      <c r="D165" s="32">
        <v>2007521188.8</v>
      </c>
      <c r="E165" s="32">
        <v>1661769923.73</v>
      </c>
      <c r="F165" s="66">
        <f t="shared" si="8"/>
        <v>82.7772046940798</v>
      </c>
      <c r="G165" s="32"/>
    </row>
    <row r="166" spans="1:7" ht="12.75">
      <c r="A166" s="77"/>
      <c r="B166" s="85">
        <v>8414</v>
      </c>
      <c r="C166" s="89" t="s">
        <v>151</v>
      </c>
      <c r="D166" s="32">
        <v>281084292.11</v>
      </c>
      <c r="E166" s="32">
        <v>508998090</v>
      </c>
      <c r="F166" s="66">
        <f t="shared" si="8"/>
        <v>181.08379026772786</v>
      </c>
      <c r="G166" s="32"/>
    </row>
    <row r="167" spans="1:6" ht="25.5">
      <c r="A167" s="81">
        <v>842</v>
      </c>
      <c r="B167" s="84"/>
      <c r="C167" s="88" t="s">
        <v>423</v>
      </c>
      <c r="D167" s="30">
        <f>D168+D169</f>
        <v>120288585.85</v>
      </c>
      <c r="E167" s="30">
        <f>E168+E169</f>
        <v>31224991.949999988</v>
      </c>
      <c r="F167" s="65">
        <f t="shared" si="8"/>
        <v>25.958399734566328</v>
      </c>
    </row>
    <row r="168" spans="1:7" ht="25.5">
      <c r="A168" s="81"/>
      <c r="B168" s="90">
        <v>8422</v>
      </c>
      <c r="C168" s="61" t="s">
        <v>414</v>
      </c>
      <c r="D168" s="33">
        <v>120288585.85</v>
      </c>
      <c r="E168" s="32">
        <v>11846402.5</v>
      </c>
      <c r="F168" s="66">
        <f>E168/D168*100</f>
        <v>9.848318039728623</v>
      </c>
      <c r="G168" s="9"/>
    </row>
    <row r="169" spans="1:6" ht="25.5">
      <c r="A169" s="81"/>
      <c r="B169" s="90">
        <v>8424</v>
      </c>
      <c r="C169" s="61" t="s">
        <v>415</v>
      </c>
      <c r="D169" s="32">
        <v>0</v>
      </c>
      <c r="E169" s="32">
        <v>19378589.449999988</v>
      </c>
      <c r="F169" s="66"/>
    </row>
    <row r="170" spans="1:6" ht="25.5">
      <c r="A170" s="81">
        <v>844</v>
      </c>
      <c r="B170" s="90"/>
      <c r="C170" s="88" t="s">
        <v>421</v>
      </c>
      <c r="D170" s="30">
        <f>D171</f>
        <v>9017743560</v>
      </c>
      <c r="E170" s="30">
        <f>E171</f>
        <v>2172774170.88</v>
      </c>
      <c r="F170" s="65">
        <f>E170/D170*100</f>
        <v>24.094432896914185</v>
      </c>
    </row>
    <row r="171" spans="1:6" ht="25.5">
      <c r="A171" s="81"/>
      <c r="B171" s="90">
        <v>8443</v>
      </c>
      <c r="C171" s="61" t="s">
        <v>422</v>
      </c>
      <c r="D171" s="32">
        <v>9017743560</v>
      </c>
      <c r="E171" s="32">
        <v>2172774170.88</v>
      </c>
      <c r="F171" s="66">
        <f>E171/D171*100</f>
        <v>24.094432896914185</v>
      </c>
    </row>
  </sheetData>
  <mergeCells count="3">
    <mergeCell ref="A2:B2"/>
    <mergeCell ref="A116:B116"/>
    <mergeCell ref="A142:B142"/>
  </mergeCells>
  <printOptions/>
  <pageMargins left="0.31496062992125984" right="0.2362204724409449" top="0.73" bottom="0.6" header="0.26" footer="0.38"/>
  <pageSetup firstPageNumber="14" useFirstPageNumber="1" horizontalDpi="600" verticalDpi="600" orientation="portrait" paperSize="9" scale="97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workbookViewId="0" topLeftCell="A1">
      <selection activeCell="E155" sqref="E155"/>
    </sheetView>
  </sheetViews>
  <sheetFormatPr defaultColWidth="9.140625" defaultRowHeight="12.75"/>
  <cols>
    <col min="1" max="1" width="3.7109375" style="110" customWidth="1"/>
    <col min="2" max="2" width="4.28125" style="110" customWidth="1"/>
    <col min="3" max="3" width="40.8515625" style="116" customWidth="1"/>
    <col min="4" max="4" width="16.57421875" style="111" customWidth="1"/>
    <col min="5" max="5" width="16.57421875" style="110" customWidth="1"/>
    <col min="6" max="6" width="7.7109375" style="117" customWidth="1"/>
    <col min="7" max="7" width="9.140625" style="110" customWidth="1"/>
    <col min="8" max="8" width="17.57421875" style="111" bestFit="1" customWidth="1"/>
    <col min="9" max="16384" width="9.140625" style="110" customWidth="1"/>
  </cols>
  <sheetData>
    <row r="1" spans="1:6" ht="12.75">
      <c r="A1" s="35" t="s">
        <v>154</v>
      </c>
      <c r="B1" s="4"/>
      <c r="C1" s="36"/>
      <c r="D1" s="37"/>
      <c r="E1" s="38"/>
      <c r="F1" s="39"/>
    </row>
    <row r="2" spans="1:6" ht="12.75">
      <c r="A2" s="118"/>
      <c r="B2" s="118"/>
      <c r="C2" s="69" t="s">
        <v>1</v>
      </c>
      <c r="D2" s="34" t="s">
        <v>152</v>
      </c>
      <c r="E2" s="34" t="s">
        <v>449</v>
      </c>
      <c r="F2" s="62" t="s">
        <v>153</v>
      </c>
    </row>
    <row r="3" spans="1:6" ht="15.75" customHeight="1">
      <c r="A3" s="40" t="s">
        <v>155</v>
      </c>
      <c r="B3" s="41"/>
      <c r="C3" s="42" t="s">
        <v>154</v>
      </c>
      <c r="D3" s="56">
        <f>D4+D16+D49+D62+D69+D80+D87</f>
        <v>120320833484.23</v>
      </c>
      <c r="E3" s="56">
        <f>E4+E16+E49+E62+E69+E80+E87</f>
        <v>119939510606.11</v>
      </c>
      <c r="F3" s="63">
        <f aca="true" t="shared" si="0" ref="F3:F34">E3/D3*100</f>
        <v>99.68307826078185</v>
      </c>
    </row>
    <row r="4" spans="1:6" ht="15.75" customHeight="1">
      <c r="A4" s="44" t="s">
        <v>156</v>
      </c>
      <c r="B4" s="45"/>
      <c r="C4" s="46" t="s">
        <v>157</v>
      </c>
      <c r="D4" s="56">
        <f>D5+D10+D12</f>
        <v>22295296292.890003</v>
      </c>
      <c r="E4" s="56">
        <f>E5+E10+E12</f>
        <v>22769164891.14</v>
      </c>
      <c r="F4" s="63">
        <f t="shared" si="0"/>
        <v>102.12541960431858</v>
      </c>
    </row>
    <row r="5" spans="1:6" ht="15.75" customHeight="1">
      <c r="A5" s="44" t="s">
        <v>158</v>
      </c>
      <c r="B5" s="45"/>
      <c r="C5" s="46" t="s">
        <v>424</v>
      </c>
      <c r="D5" s="56">
        <f>SUM(D6:D9)</f>
        <v>18029823976.520004</v>
      </c>
      <c r="E5" s="56">
        <f>SUM(E6:E9)</f>
        <v>18319308592.91</v>
      </c>
      <c r="F5" s="63">
        <f t="shared" si="0"/>
        <v>101.60558759068856</v>
      </c>
    </row>
    <row r="6" spans="1:6" ht="15.75" customHeight="1">
      <c r="A6" s="47"/>
      <c r="B6" s="48" t="s">
        <v>159</v>
      </c>
      <c r="C6" s="49" t="s">
        <v>160</v>
      </c>
      <c r="D6" s="112">
        <v>17789953702.13</v>
      </c>
      <c r="E6" s="112">
        <v>18071957866.9</v>
      </c>
      <c r="F6" s="63">
        <f t="shared" si="0"/>
        <v>101.58518773849443</v>
      </c>
    </row>
    <row r="7" spans="1:6" ht="15.75" customHeight="1">
      <c r="A7" s="47"/>
      <c r="B7" s="48" t="s">
        <v>161</v>
      </c>
      <c r="C7" s="49" t="s">
        <v>162</v>
      </c>
      <c r="D7" s="112">
        <v>32062515.08</v>
      </c>
      <c r="E7" s="112">
        <v>21092092.69</v>
      </c>
      <c r="F7" s="63">
        <f t="shared" si="0"/>
        <v>65.78427374575134</v>
      </c>
    </row>
    <row r="8" spans="1:6" ht="15.75" customHeight="1">
      <c r="A8" s="47"/>
      <c r="B8" s="48" t="s">
        <v>163</v>
      </c>
      <c r="C8" s="49" t="s">
        <v>164</v>
      </c>
      <c r="D8" s="112">
        <v>92785487</v>
      </c>
      <c r="E8" s="112">
        <v>110729998.78</v>
      </c>
      <c r="F8" s="63">
        <f t="shared" si="0"/>
        <v>119.33978293394097</v>
      </c>
    </row>
    <row r="9" spans="1:6" ht="15.75" customHeight="1">
      <c r="A9" s="47"/>
      <c r="B9" s="48" t="s">
        <v>165</v>
      </c>
      <c r="C9" s="49" t="s">
        <v>166</v>
      </c>
      <c r="D9" s="112">
        <v>115022272.31</v>
      </c>
      <c r="E9" s="112">
        <v>115528634.54</v>
      </c>
      <c r="F9" s="63">
        <f t="shared" si="0"/>
        <v>100.44022972232307</v>
      </c>
    </row>
    <row r="10" spans="1:6" ht="15.75" customHeight="1">
      <c r="A10" s="44">
        <v>312</v>
      </c>
      <c r="B10" s="45"/>
      <c r="C10" s="46" t="s">
        <v>167</v>
      </c>
      <c r="D10" s="56">
        <f>D11</f>
        <v>724526837.52</v>
      </c>
      <c r="E10" s="56">
        <f>E11</f>
        <v>825364636.81</v>
      </c>
      <c r="F10" s="63">
        <f t="shared" si="0"/>
        <v>113.917745219095</v>
      </c>
    </row>
    <row r="11" spans="1:6" ht="15.75" customHeight="1">
      <c r="A11" s="47"/>
      <c r="B11" s="48" t="s">
        <v>168</v>
      </c>
      <c r="C11" s="49" t="s">
        <v>167</v>
      </c>
      <c r="D11" s="112">
        <v>724526837.52</v>
      </c>
      <c r="E11" s="112">
        <v>825364636.81</v>
      </c>
      <c r="F11" s="63">
        <f t="shared" si="0"/>
        <v>113.917745219095</v>
      </c>
    </row>
    <row r="12" spans="1:6" ht="15.75" customHeight="1">
      <c r="A12" s="44">
        <v>313</v>
      </c>
      <c r="B12" s="45"/>
      <c r="C12" s="46" t="s">
        <v>169</v>
      </c>
      <c r="D12" s="56">
        <f>SUM(D13:D15)</f>
        <v>3540945478.85</v>
      </c>
      <c r="E12" s="56">
        <f>SUM(E13:E15)</f>
        <v>3624491661.42</v>
      </c>
      <c r="F12" s="63">
        <f t="shared" si="0"/>
        <v>102.35943148712738</v>
      </c>
    </row>
    <row r="13" spans="1:6" ht="15.75" customHeight="1">
      <c r="A13" s="47"/>
      <c r="B13" s="48" t="s">
        <v>170</v>
      </c>
      <c r="C13" s="49" t="s">
        <v>41</v>
      </c>
      <c r="D13" s="112">
        <v>473377171.66</v>
      </c>
      <c r="E13" s="112">
        <v>489321243.78</v>
      </c>
      <c r="F13" s="63">
        <f t="shared" si="0"/>
        <v>103.36815399527792</v>
      </c>
    </row>
    <row r="14" spans="1:6" ht="15.75" customHeight="1">
      <c r="A14" s="47"/>
      <c r="B14" s="48" t="s">
        <v>171</v>
      </c>
      <c r="C14" s="49" t="s">
        <v>425</v>
      </c>
      <c r="D14" s="112">
        <v>2759107633.42</v>
      </c>
      <c r="E14" s="112">
        <v>2820234375.92</v>
      </c>
      <c r="F14" s="63">
        <f t="shared" si="0"/>
        <v>102.21545335019175</v>
      </c>
    </row>
    <row r="15" spans="1:6" ht="25.5">
      <c r="A15" s="47"/>
      <c r="B15" s="48" t="s">
        <v>172</v>
      </c>
      <c r="C15" s="49" t="s">
        <v>416</v>
      </c>
      <c r="D15" s="112">
        <v>308460673.77</v>
      </c>
      <c r="E15" s="112">
        <v>314936041.72</v>
      </c>
      <c r="F15" s="63">
        <f t="shared" si="0"/>
        <v>102.09925235228796</v>
      </c>
    </row>
    <row r="16" spans="1:6" ht="15.75" customHeight="1">
      <c r="A16" s="44" t="s">
        <v>173</v>
      </c>
      <c r="B16" s="45"/>
      <c r="C16" s="46" t="s">
        <v>174</v>
      </c>
      <c r="D16" s="56">
        <f>D17+D22+D30+D40+D42</f>
        <v>8194786842.76</v>
      </c>
      <c r="E16" s="56">
        <f>E17+E22+E30+E40+E42</f>
        <v>8717511037.72</v>
      </c>
      <c r="F16" s="63">
        <f t="shared" si="0"/>
        <v>106.37874059435507</v>
      </c>
    </row>
    <row r="17" spans="1:6" ht="15.75" customHeight="1">
      <c r="A17" s="44" t="s">
        <v>175</v>
      </c>
      <c r="B17" s="45"/>
      <c r="C17" s="46" t="s">
        <v>176</v>
      </c>
      <c r="D17" s="56">
        <f>SUM(D18:D21)</f>
        <v>1278044670.53</v>
      </c>
      <c r="E17" s="56">
        <f>SUM(E18:E21)</f>
        <v>1295213387.8200002</v>
      </c>
      <c r="F17" s="63">
        <f t="shared" si="0"/>
        <v>101.34335815373967</v>
      </c>
    </row>
    <row r="18" spans="1:6" ht="15.75" customHeight="1">
      <c r="A18" s="47"/>
      <c r="B18" s="48" t="s">
        <v>177</v>
      </c>
      <c r="C18" s="49" t="s">
        <v>178</v>
      </c>
      <c r="D18" s="112">
        <v>208516925.53</v>
      </c>
      <c r="E18" s="112">
        <v>203553116.13</v>
      </c>
      <c r="F18" s="63">
        <f t="shared" si="0"/>
        <v>97.61946931291875</v>
      </c>
    </row>
    <row r="19" spans="1:6" ht="15.75" customHeight="1">
      <c r="A19" s="47"/>
      <c r="B19" s="48" t="s">
        <v>179</v>
      </c>
      <c r="C19" s="49" t="s">
        <v>180</v>
      </c>
      <c r="D19" s="112">
        <v>1036178708.47</v>
      </c>
      <c r="E19" s="112">
        <v>1052350538.08</v>
      </c>
      <c r="F19" s="63">
        <f t="shared" si="0"/>
        <v>101.56071819250938</v>
      </c>
    </row>
    <row r="20" spans="1:6" ht="15.75" customHeight="1">
      <c r="A20" s="47"/>
      <c r="B20" s="48" t="s">
        <v>181</v>
      </c>
      <c r="C20" s="49" t="s">
        <v>182</v>
      </c>
      <c r="D20" s="112">
        <v>33349036.53</v>
      </c>
      <c r="E20" s="112">
        <v>31721174.89</v>
      </c>
      <c r="F20" s="63">
        <f t="shared" si="0"/>
        <v>95.11871463352287</v>
      </c>
    </row>
    <row r="21" spans="1:6" ht="15.75" customHeight="1">
      <c r="A21" s="47"/>
      <c r="B21" s="50">
        <v>3214</v>
      </c>
      <c r="C21" s="51" t="s">
        <v>183</v>
      </c>
      <c r="D21" s="112">
        <v>0</v>
      </c>
      <c r="E21" s="112">
        <v>7588558.72</v>
      </c>
      <c r="F21" s="63"/>
    </row>
    <row r="22" spans="1:6" ht="15.75" customHeight="1">
      <c r="A22" s="44">
        <v>322</v>
      </c>
      <c r="B22" s="45"/>
      <c r="C22" s="46" t="s">
        <v>184</v>
      </c>
      <c r="D22" s="56">
        <f>SUM(D23:D29)</f>
        <v>1776381262.72</v>
      </c>
      <c r="E22" s="56">
        <f>SUM(E23:E29)</f>
        <v>2189102686.14</v>
      </c>
      <c r="F22" s="63">
        <f t="shared" si="0"/>
        <v>123.23383116460256</v>
      </c>
    </row>
    <row r="23" spans="1:6" ht="15.75" customHeight="1">
      <c r="A23" s="47"/>
      <c r="B23" s="48" t="s">
        <v>185</v>
      </c>
      <c r="C23" s="49" t="s">
        <v>186</v>
      </c>
      <c r="D23" s="112">
        <f>443385655.3-D29</f>
        <v>262484137.51</v>
      </c>
      <c r="E23" s="112">
        <v>238890985.01</v>
      </c>
      <c r="F23" s="63">
        <f t="shared" si="0"/>
        <v>91.01158922447222</v>
      </c>
    </row>
    <row r="24" spans="1:6" ht="15.75" customHeight="1">
      <c r="A24" s="47"/>
      <c r="B24" s="48" t="s">
        <v>187</v>
      </c>
      <c r="C24" s="49" t="s">
        <v>188</v>
      </c>
      <c r="D24" s="112">
        <v>213676959.52</v>
      </c>
      <c r="E24" s="112">
        <v>211170566.97</v>
      </c>
      <c r="F24" s="63">
        <f t="shared" si="0"/>
        <v>98.82701787051336</v>
      </c>
    </row>
    <row r="25" spans="1:6" ht="15.75" customHeight="1">
      <c r="A25" s="47"/>
      <c r="B25" s="48" t="s">
        <v>189</v>
      </c>
      <c r="C25" s="49" t="s">
        <v>190</v>
      </c>
      <c r="D25" s="112">
        <v>566603308.07</v>
      </c>
      <c r="E25" s="112">
        <v>619594734.24</v>
      </c>
      <c r="F25" s="63">
        <f t="shared" si="0"/>
        <v>109.35247384109046</v>
      </c>
    </row>
    <row r="26" spans="1:6" ht="15.75" customHeight="1">
      <c r="A26" s="47"/>
      <c r="B26" s="48" t="s">
        <v>191</v>
      </c>
      <c r="C26" s="49" t="s">
        <v>192</v>
      </c>
      <c r="D26" s="112">
        <v>96813965.18</v>
      </c>
      <c r="E26" s="112">
        <v>109345410.08</v>
      </c>
      <c r="F26" s="63">
        <f t="shared" si="0"/>
        <v>112.94384015436314</v>
      </c>
    </row>
    <row r="27" spans="1:6" ht="15.75" customHeight="1">
      <c r="A27" s="47"/>
      <c r="B27" s="48" t="s">
        <v>193</v>
      </c>
      <c r="C27" s="49" t="s">
        <v>194</v>
      </c>
      <c r="D27" s="112">
        <v>27840389.72</v>
      </c>
      <c r="E27" s="112">
        <v>29052766.41</v>
      </c>
      <c r="F27" s="63">
        <f t="shared" si="0"/>
        <v>104.35474036891463</v>
      </c>
    </row>
    <row r="28" spans="1:6" ht="15.75" customHeight="1">
      <c r="A28" s="47"/>
      <c r="B28" s="48" t="s">
        <v>195</v>
      </c>
      <c r="C28" s="49" t="s">
        <v>196</v>
      </c>
      <c r="D28" s="112">
        <v>428060984.93</v>
      </c>
      <c r="E28" s="112">
        <v>825883063.06</v>
      </c>
      <c r="F28" s="63">
        <f t="shared" si="0"/>
        <v>192.93584141873032</v>
      </c>
    </row>
    <row r="29" spans="1:6" ht="15.75" customHeight="1">
      <c r="A29" s="47"/>
      <c r="B29" s="50">
        <v>3227</v>
      </c>
      <c r="C29" s="51" t="s">
        <v>197</v>
      </c>
      <c r="D29" s="112">
        <f>181464911.21-563393.42</f>
        <v>180901517.79000002</v>
      </c>
      <c r="E29" s="112">
        <v>155165160.37</v>
      </c>
      <c r="F29" s="63">
        <f t="shared" si="0"/>
        <v>85.77327723149557</v>
      </c>
    </row>
    <row r="30" spans="1:6" ht="15.75" customHeight="1">
      <c r="A30" s="44">
        <v>323</v>
      </c>
      <c r="B30" s="45"/>
      <c r="C30" s="46" t="s">
        <v>198</v>
      </c>
      <c r="D30" s="56">
        <f>SUM(D31:D39)</f>
        <v>4691578092.7</v>
      </c>
      <c r="E30" s="56">
        <f>SUM(E31:E39)</f>
        <v>4713596217.29</v>
      </c>
      <c r="F30" s="63">
        <f t="shared" si="0"/>
        <v>100.46931169331404</v>
      </c>
    </row>
    <row r="31" spans="1:6" ht="15.75" customHeight="1">
      <c r="A31" s="47"/>
      <c r="B31" s="48" t="s">
        <v>199</v>
      </c>
      <c r="C31" s="49" t="s">
        <v>200</v>
      </c>
      <c r="D31" s="112">
        <v>649671761.93</v>
      </c>
      <c r="E31" s="112">
        <v>595003084.34</v>
      </c>
      <c r="F31" s="63">
        <f t="shared" si="0"/>
        <v>91.58518488973662</v>
      </c>
    </row>
    <row r="32" spans="1:6" ht="15.75" customHeight="1">
      <c r="A32" s="47"/>
      <c r="B32" s="48" t="s">
        <v>201</v>
      </c>
      <c r="C32" s="49" t="s">
        <v>202</v>
      </c>
      <c r="D32" s="112">
        <v>494070444.96</v>
      </c>
      <c r="E32" s="112">
        <v>475730828.73</v>
      </c>
      <c r="F32" s="63">
        <f t="shared" si="0"/>
        <v>96.28805640631171</v>
      </c>
    </row>
    <row r="33" spans="1:6" ht="15.75" customHeight="1">
      <c r="A33" s="47"/>
      <c r="B33" s="48" t="s">
        <v>203</v>
      </c>
      <c r="C33" s="49" t="s">
        <v>204</v>
      </c>
      <c r="D33" s="112">
        <v>104645704.44</v>
      </c>
      <c r="E33" s="112">
        <v>93985874.05</v>
      </c>
      <c r="F33" s="63">
        <f t="shared" si="0"/>
        <v>89.81340854166456</v>
      </c>
    </row>
    <row r="34" spans="1:6" ht="15.75" customHeight="1">
      <c r="A34" s="47"/>
      <c r="B34" s="48" t="s">
        <v>205</v>
      </c>
      <c r="C34" s="49" t="s">
        <v>206</v>
      </c>
      <c r="D34" s="112">
        <v>331430359.42</v>
      </c>
      <c r="E34" s="112">
        <v>227708362.62</v>
      </c>
      <c r="F34" s="63">
        <f t="shared" si="0"/>
        <v>68.70473876276377</v>
      </c>
    </row>
    <row r="35" spans="1:6" ht="15.75" customHeight="1">
      <c r="A35" s="47"/>
      <c r="B35" s="48" t="s">
        <v>207</v>
      </c>
      <c r="C35" s="49" t="s">
        <v>208</v>
      </c>
      <c r="D35" s="112">
        <v>523389651.6</v>
      </c>
      <c r="E35" s="112">
        <v>559645391.28</v>
      </c>
      <c r="F35" s="63">
        <f aca="true" t="shared" si="1" ref="F35:F66">E35/D35*100</f>
        <v>106.92710288962846</v>
      </c>
    </row>
    <row r="36" spans="1:6" ht="15.75" customHeight="1">
      <c r="A36" s="47"/>
      <c r="B36" s="48" t="s">
        <v>209</v>
      </c>
      <c r="C36" s="49" t="s">
        <v>210</v>
      </c>
      <c r="D36" s="112">
        <v>369427154.98</v>
      </c>
      <c r="E36" s="112">
        <v>357263896.11</v>
      </c>
      <c r="F36" s="63">
        <f t="shared" si="1"/>
        <v>96.70753524584339</v>
      </c>
    </row>
    <row r="37" spans="1:6" ht="15.75" customHeight="1">
      <c r="A37" s="47"/>
      <c r="B37" s="48" t="s">
        <v>211</v>
      </c>
      <c r="C37" s="49" t="s">
        <v>212</v>
      </c>
      <c r="D37" s="112">
        <v>972611010.08</v>
      </c>
      <c r="E37" s="112">
        <v>989368995.29</v>
      </c>
      <c r="F37" s="63">
        <f t="shared" si="1"/>
        <v>101.72298946200718</v>
      </c>
    </row>
    <row r="38" spans="1:6" ht="15.75" customHeight="1">
      <c r="A38" s="47"/>
      <c r="B38" s="48" t="s">
        <v>213</v>
      </c>
      <c r="C38" s="49" t="s">
        <v>214</v>
      </c>
      <c r="D38" s="112">
        <v>526962588.58</v>
      </c>
      <c r="E38" s="112">
        <v>589693483.41</v>
      </c>
      <c r="F38" s="63">
        <f t="shared" si="1"/>
        <v>111.90424067845883</v>
      </c>
    </row>
    <row r="39" spans="1:6" ht="15.75" customHeight="1">
      <c r="A39" s="47"/>
      <c r="B39" s="48" t="s">
        <v>215</v>
      </c>
      <c r="C39" s="49" t="s">
        <v>216</v>
      </c>
      <c r="D39" s="112">
        <v>719369416.71</v>
      </c>
      <c r="E39" s="112">
        <v>825196301.46</v>
      </c>
      <c r="F39" s="63">
        <f t="shared" si="1"/>
        <v>114.71106253501769</v>
      </c>
    </row>
    <row r="40" spans="1:6" ht="15.75" customHeight="1">
      <c r="A40" s="52">
        <v>324</v>
      </c>
      <c r="B40" s="48"/>
      <c r="C40" s="53" t="s">
        <v>217</v>
      </c>
      <c r="D40" s="56">
        <f>D41</f>
        <v>0</v>
      </c>
      <c r="E40" s="56">
        <f>E41</f>
        <v>8917194.8</v>
      </c>
      <c r="F40" s="63"/>
    </row>
    <row r="41" spans="1:6" ht="15.75" customHeight="1">
      <c r="A41" s="47"/>
      <c r="B41" s="50">
        <v>3241</v>
      </c>
      <c r="C41" s="51" t="s">
        <v>217</v>
      </c>
      <c r="D41" s="112">
        <v>0</v>
      </c>
      <c r="E41" s="112">
        <v>8917194.8</v>
      </c>
      <c r="F41" s="63"/>
    </row>
    <row r="42" spans="1:6" ht="15.75" customHeight="1">
      <c r="A42" s="44">
        <v>329</v>
      </c>
      <c r="B42" s="45"/>
      <c r="C42" s="46" t="s">
        <v>218</v>
      </c>
      <c r="D42" s="56">
        <f>SUM(D43:D48)</f>
        <v>448782816.81000006</v>
      </c>
      <c r="E42" s="56">
        <f>SUM(E43:E48)</f>
        <v>510681551.67</v>
      </c>
      <c r="F42" s="63">
        <f t="shared" si="1"/>
        <v>113.79258129800587</v>
      </c>
    </row>
    <row r="43" spans="1:6" ht="15.75" customHeight="1">
      <c r="A43" s="47"/>
      <c r="B43" s="48" t="s">
        <v>219</v>
      </c>
      <c r="C43" s="49" t="s">
        <v>220</v>
      </c>
      <c r="D43" s="112">
        <v>79827886.22</v>
      </c>
      <c r="E43" s="112">
        <v>134096818.28</v>
      </c>
      <c r="F43" s="63">
        <f t="shared" si="1"/>
        <v>167.9824239745478</v>
      </c>
    </row>
    <row r="44" spans="1:6" ht="15.75" customHeight="1">
      <c r="A44" s="47"/>
      <c r="B44" s="48" t="s">
        <v>221</v>
      </c>
      <c r="C44" s="49" t="s">
        <v>222</v>
      </c>
      <c r="D44" s="112">
        <v>77405535.35</v>
      </c>
      <c r="E44" s="112">
        <v>69633322.77</v>
      </c>
      <c r="F44" s="63">
        <f t="shared" si="1"/>
        <v>89.95909976611253</v>
      </c>
    </row>
    <row r="45" spans="1:6" ht="15.75" customHeight="1">
      <c r="A45" s="47"/>
      <c r="B45" s="48" t="s">
        <v>223</v>
      </c>
      <c r="C45" s="49" t="s">
        <v>224</v>
      </c>
      <c r="D45" s="112">
        <f>25364698.74+606639.94</f>
        <v>25971338.68</v>
      </c>
      <c r="E45" s="112">
        <v>23771252</v>
      </c>
      <c r="F45" s="63">
        <f t="shared" si="1"/>
        <v>91.52878984365084</v>
      </c>
    </row>
    <row r="46" spans="1:6" ht="15.75" customHeight="1">
      <c r="A46" s="47"/>
      <c r="B46" s="48" t="s">
        <v>225</v>
      </c>
      <c r="C46" s="49" t="s">
        <v>226</v>
      </c>
      <c r="D46" s="112">
        <v>176774691.1</v>
      </c>
      <c r="E46" s="112">
        <v>213138510.37</v>
      </c>
      <c r="F46" s="63">
        <f t="shared" si="1"/>
        <v>120.57071577595306</v>
      </c>
    </row>
    <row r="47" spans="1:6" ht="15.75" customHeight="1">
      <c r="A47" s="47"/>
      <c r="B47" s="50">
        <v>3295</v>
      </c>
      <c r="C47" s="51" t="s">
        <v>227</v>
      </c>
      <c r="D47" s="112">
        <v>0</v>
      </c>
      <c r="E47" s="112">
        <v>1508008.25</v>
      </c>
      <c r="F47" s="63"/>
    </row>
    <row r="48" spans="1:6" ht="15.75" customHeight="1">
      <c r="A48" s="47"/>
      <c r="B48" s="48" t="s">
        <v>228</v>
      </c>
      <c r="C48" s="49" t="s">
        <v>218</v>
      </c>
      <c r="D48" s="112">
        <f>81312236.62+7491128.84</f>
        <v>88803365.46000001</v>
      </c>
      <c r="E48" s="112">
        <v>68533640</v>
      </c>
      <c r="F48" s="63">
        <f t="shared" si="1"/>
        <v>77.1745976574163</v>
      </c>
    </row>
    <row r="49" spans="1:6" ht="15.75" customHeight="1">
      <c r="A49" s="44" t="s">
        <v>229</v>
      </c>
      <c r="B49" s="45"/>
      <c r="C49" s="46" t="s">
        <v>230</v>
      </c>
      <c r="D49" s="56">
        <f>D50+D53+D57</f>
        <v>6925129501.66</v>
      </c>
      <c r="E49" s="56">
        <f>E50+E53+E57</f>
        <v>7596950961.04</v>
      </c>
      <c r="F49" s="63">
        <f t="shared" si="1"/>
        <v>109.70121149675194</v>
      </c>
    </row>
    <row r="50" spans="1:6" ht="15.75" customHeight="1">
      <c r="A50" s="44" t="s">
        <v>231</v>
      </c>
      <c r="B50" s="45"/>
      <c r="C50" s="46" t="s">
        <v>232</v>
      </c>
      <c r="D50" s="56">
        <f>SUM(D51:D52)</f>
        <v>5051431225.37</v>
      </c>
      <c r="E50" s="56">
        <f>SUM(E51:E52)</f>
        <v>5737602376.05</v>
      </c>
      <c r="F50" s="63">
        <f t="shared" si="1"/>
        <v>113.5836977693335</v>
      </c>
    </row>
    <row r="51" spans="1:6" ht="15.75" customHeight="1">
      <c r="A51" s="47"/>
      <c r="B51" s="48" t="s">
        <v>233</v>
      </c>
      <c r="C51" s="49" t="s">
        <v>234</v>
      </c>
      <c r="D51" s="112">
        <v>1489958367.37</v>
      </c>
      <c r="E51" s="112">
        <v>739657022.78</v>
      </c>
      <c r="F51" s="63">
        <f t="shared" si="1"/>
        <v>49.64279801224283</v>
      </c>
    </row>
    <row r="52" spans="1:6" ht="15.75" customHeight="1">
      <c r="A52" s="47"/>
      <c r="B52" s="48" t="s">
        <v>235</v>
      </c>
      <c r="C52" s="49" t="s">
        <v>236</v>
      </c>
      <c r="D52" s="112">
        <v>3561472858</v>
      </c>
      <c r="E52" s="112">
        <v>4997945353.27</v>
      </c>
      <c r="F52" s="63">
        <f t="shared" si="1"/>
        <v>140.33366397958943</v>
      </c>
    </row>
    <row r="53" spans="1:6" ht="15.75" customHeight="1">
      <c r="A53" s="44">
        <v>342</v>
      </c>
      <c r="B53" s="45"/>
      <c r="C53" s="46" t="s">
        <v>426</v>
      </c>
      <c r="D53" s="56">
        <f>SUM(D54:D56)</f>
        <v>1185050593.43</v>
      </c>
      <c r="E53" s="56">
        <f>SUM(E54:E56)</f>
        <v>1359989628.69</v>
      </c>
      <c r="F53" s="63">
        <f t="shared" si="1"/>
        <v>114.76215751714516</v>
      </c>
    </row>
    <row r="54" spans="1:6" ht="25.5">
      <c r="A54" s="47"/>
      <c r="B54" s="48" t="s">
        <v>237</v>
      </c>
      <c r="C54" s="49" t="s">
        <v>427</v>
      </c>
      <c r="D54" s="112">
        <v>210710261.35</v>
      </c>
      <c r="E54" s="112">
        <v>259074443.32</v>
      </c>
      <c r="F54" s="63">
        <f t="shared" si="1"/>
        <v>122.95293150895235</v>
      </c>
    </row>
    <row r="55" spans="1:6" ht="32.25" customHeight="1">
      <c r="A55" s="47"/>
      <c r="B55" s="48" t="s">
        <v>238</v>
      </c>
      <c r="C55" s="49" t="s">
        <v>445</v>
      </c>
      <c r="D55" s="112">
        <v>35069387.59</v>
      </c>
      <c r="E55" s="112">
        <v>29026659.31</v>
      </c>
      <c r="F55" s="63">
        <f t="shared" si="1"/>
        <v>82.76922211860044</v>
      </c>
    </row>
    <row r="56" spans="1:6" ht="30" customHeight="1">
      <c r="A56" s="47"/>
      <c r="B56" s="48" t="s">
        <v>239</v>
      </c>
      <c r="C56" s="49" t="s">
        <v>446</v>
      </c>
      <c r="D56" s="112">
        <f>939269035.8+1908.69</f>
        <v>939270944.49</v>
      </c>
      <c r="E56" s="112">
        <v>1071888526.06</v>
      </c>
      <c r="F56" s="63">
        <f t="shared" si="1"/>
        <v>114.11920408567605</v>
      </c>
    </row>
    <row r="57" spans="1:6" ht="15.75" customHeight="1">
      <c r="A57" s="44">
        <v>343</v>
      </c>
      <c r="B57" s="45"/>
      <c r="C57" s="46" t="s">
        <v>240</v>
      </c>
      <c r="D57" s="56">
        <f>SUM(D58:D61)</f>
        <v>688647682.86</v>
      </c>
      <c r="E57" s="56">
        <f>SUM(E58:E61)</f>
        <v>499358956.3</v>
      </c>
      <c r="F57" s="63">
        <f t="shared" si="1"/>
        <v>72.5129799647519</v>
      </c>
    </row>
    <row r="58" spans="1:6" ht="15.75" customHeight="1">
      <c r="A58" s="47"/>
      <c r="B58" s="48" t="s">
        <v>241</v>
      </c>
      <c r="C58" s="49" t="s">
        <v>242</v>
      </c>
      <c r="D58" s="112">
        <v>199986366.8</v>
      </c>
      <c r="E58" s="112">
        <v>175829922.88</v>
      </c>
      <c r="F58" s="63">
        <f t="shared" si="1"/>
        <v>87.92095465979534</v>
      </c>
    </row>
    <row r="59" spans="1:6" ht="25.5">
      <c r="A59" s="47"/>
      <c r="B59" s="50">
        <v>3432</v>
      </c>
      <c r="C59" s="51" t="s">
        <v>447</v>
      </c>
      <c r="D59" s="112">
        <v>128939557.45</v>
      </c>
      <c r="E59" s="112">
        <v>23267.19</v>
      </c>
      <c r="F59" s="63">
        <f t="shared" si="1"/>
        <v>0.01804503634117289</v>
      </c>
    </row>
    <row r="60" spans="1:6" ht="15.75" customHeight="1">
      <c r="A60" s="47"/>
      <c r="B60" s="48" t="s">
        <v>243</v>
      </c>
      <c r="C60" s="49" t="s">
        <v>244</v>
      </c>
      <c r="D60" s="112">
        <v>8903552.72</v>
      </c>
      <c r="E60" s="112">
        <v>10129364.8</v>
      </c>
      <c r="F60" s="63">
        <f t="shared" si="1"/>
        <v>113.76767363039772</v>
      </c>
    </row>
    <row r="61" spans="1:6" ht="15.75" customHeight="1">
      <c r="A61" s="47"/>
      <c r="B61" s="48" t="s">
        <v>245</v>
      </c>
      <c r="C61" s="49" t="s">
        <v>246</v>
      </c>
      <c r="D61" s="112">
        <v>350818205.89</v>
      </c>
      <c r="E61" s="112">
        <v>313376401.43</v>
      </c>
      <c r="F61" s="63">
        <f t="shared" si="1"/>
        <v>89.32729150557826</v>
      </c>
    </row>
    <row r="62" spans="1:6" ht="15.75" customHeight="1">
      <c r="A62" s="44" t="s">
        <v>247</v>
      </c>
      <c r="B62" s="45"/>
      <c r="C62" s="46" t="s">
        <v>248</v>
      </c>
      <c r="D62" s="56">
        <f>D63+D65</f>
        <v>6582191841.99</v>
      </c>
      <c r="E62" s="56">
        <f>E63+E65</f>
        <v>6555277305.35</v>
      </c>
      <c r="F62" s="63">
        <f t="shared" si="1"/>
        <v>99.59110069584568</v>
      </c>
    </row>
    <row r="63" spans="1:6" ht="15.75" customHeight="1">
      <c r="A63" s="44" t="s">
        <v>249</v>
      </c>
      <c r="B63" s="45"/>
      <c r="C63" s="46" t="s">
        <v>250</v>
      </c>
      <c r="D63" s="56">
        <f>D64</f>
        <v>2177356864.22</v>
      </c>
      <c r="E63" s="56">
        <f>E64</f>
        <v>2009295940.24</v>
      </c>
      <c r="F63" s="63">
        <f t="shared" si="1"/>
        <v>92.28142493581527</v>
      </c>
    </row>
    <row r="64" spans="1:6" ht="15.75" customHeight="1">
      <c r="A64" s="47"/>
      <c r="B64" s="48" t="s">
        <v>251</v>
      </c>
      <c r="C64" s="49" t="s">
        <v>250</v>
      </c>
      <c r="D64" s="112">
        <v>2177356864.22</v>
      </c>
      <c r="E64" s="112">
        <v>2009295940.24</v>
      </c>
      <c r="F64" s="63">
        <f t="shared" si="1"/>
        <v>92.28142493581527</v>
      </c>
    </row>
    <row r="65" spans="1:6" ht="38.25">
      <c r="A65" s="45" t="s">
        <v>252</v>
      </c>
      <c r="B65" s="45" t="s">
        <v>2</v>
      </c>
      <c r="C65" s="46" t="s">
        <v>428</v>
      </c>
      <c r="D65" s="56">
        <f>SUM(D66:D68)</f>
        <v>4404834977.7699995</v>
      </c>
      <c r="E65" s="56">
        <f>SUM(E66:E68)</f>
        <v>4545981365.110001</v>
      </c>
      <c r="F65" s="63">
        <f t="shared" si="1"/>
        <v>103.20435131060137</v>
      </c>
    </row>
    <row r="66" spans="1:6" ht="15.75" customHeight="1">
      <c r="A66" s="47"/>
      <c r="B66" s="48" t="s">
        <v>253</v>
      </c>
      <c r="C66" s="49" t="s">
        <v>429</v>
      </c>
      <c r="D66" s="112">
        <v>316860731.27</v>
      </c>
      <c r="E66" s="112">
        <v>304637590.71</v>
      </c>
      <c r="F66" s="63">
        <f t="shared" si="1"/>
        <v>96.14242493507832</v>
      </c>
    </row>
    <row r="67" spans="1:6" ht="30.75" customHeight="1">
      <c r="A67" s="47"/>
      <c r="B67" s="48" t="s">
        <v>254</v>
      </c>
      <c r="C67" s="49" t="s">
        <v>255</v>
      </c>
      <c r="D67" s="112">
        <v>287084714.15</v>
      </c>
      <c r="E67" s="112">
        <v>341088090.35</v>
      </c>
      <c r="F67" s="63">
        <f aca="true" t="shared" si="2" ref="F67:F95">E67/D67*100</f>
        <v>118.81095493359624</v>
      </c>
    </row>
    <row r="68" spans="1:6" ht="30.75" customHeight="1">
      <c r="A68" s="47"/>
      <c r="B68" s="48" t="s">
        <v>256</v>
      </c>
      <c r="C68" s="49" t="s">
        <v>430</v>
      </c>
      <c r="D68" s="112">
        <v>3800889532.35</v>
      </c>
      <c r="E68" s="112">
        <v>3900255684.05</v>
      </c>
      <c r="F68" s="63">
        <f t="shared" si="2"/>
        <v>102.6142867571993</v>
      </c>
    </row>
    <row r="69" spans="1:6" ht="15.75" customHeight="1">
      <c r="A69" s="44" t="s">
        <v>257</v>
      </c>
      <c r="B69" s="45"/>
      <c r="C69" s="46" t="s">
        <v>431</v>
      </c>
      <c r="D69" s="56">
        <f>D70+D73+D75</f>
        <v>5637994870.099999</v>
      </c>
      <c r="E69" s="56">
        <f>E70+E73+E75</f>
        <v>4922717810.379999</v>
      </c>
      <c r="F69" s="63">
        <f t="shared" si="2"/>
        <v>87.3132722501517</v>
      </c>
    </row>
    <row r="70" spans="1:6" ht="15.75" customHeight="1">
      <c r="A70" s="44" t="s">
        <v>258</v>
      </c>
      <c r="B70" s="45"/>
      <c r="C70" s="46" t="s">
        <v>259</v>
      </c>
      <c r="D70" s="56">
        <f>D71+D72</f>
        <v>58593469.38</v>
      </c>
      <c r="E70" s="56">
        <f>E71+E72</f>
        <v>39805502.1</v>
      </c>
      <c r="F70" s="63">
        <f t="shared" si="2"/>
        <v>67.93504894179728</v>
      </c>
    </row>
    <row r="71" spans="1:6" ht="15.75" customHeight="1">
      <c r="A71" s="47"/>
      <c r="B71" s="48" t="s">
        <v>260</v>
      </c>
      <c r="C71" s="49" t="s">
        <v>261</v>
      </c>
      <c r="D71" s="112">
        <v>49412155.5</v>
      </c>
      <c r="E71" s="112">
        <v>34346264.14</v>
      </c>
      <c r="F71" s="63">
        <f t="shared" si="2"/>
        <v>69.50974672618764</v>
      </c>
    </row>
    <row r="72" spans="1:6" ht="15.75" customHeight="1">
      <c r="A72" s="47"/>
      <c r="B72" s="48" t="s">
        <v>262</v>
      </c>
      <c r="C72" s="49" t="s">
        <v>263</v>
      </c>
      <c r="D72" s="112">
        <v>9181313.88</v>
      </c>
      <c r="E72" s="112">
        <v>5459237.96</v>
      </c>
      <c r="F72" s="63">
        <f t="shared" si="2"/>
        <v>59.46031288497894</v>
      </c>
    </row>
    <row r="73" spans="1:6" ht="25.5">
      <c r="A73" s="44">
        <v>362</v>
      </c>
      <c r="B73" s="45"/>
      <c r="C73" s="46" t="s">
        <v>432</v>
      </c>
      <c r="D73" s="56">
        <f>D74</f>
        <v>1386960.25</v>
      </c>
      <c r="E73" s="56">
        <f>E74</f>
        <v>1460854.73</v>
      </c>
      <c r="F73" s="63">
        <f t="shared" si="2"/>
        <v>105.32780085081745</v>
      </c>
    </row>
    <row r="74" spans="1:6" ht="25.5">
      <c r="A74" s="44"/>
      <c r="B74" s="48" t="s">
        <v>264</v>
      </c>
      <c r="C74" s="49" t="s">
        <v>433</v>
      </c>
      <c r="D74" s="113">
        <v>1386960.25</v>
      </c>
      <c r="E74" s="112">
        <v>1460854.73</v>
      </c>
      <c r="F74" s="63">
        <f t="shared" si="2"/>
        <v>105.32780085081745</v>
      </c>
    </row>
    <row r="75" spans="1:6" ht="15.75" customHeight="1">
      <c r="A75" s="44">
        <v>363</v>
      </c>
      <c r="B75" s="45"/>
      <c r="C75" s="46" t="s">
        <v>434</v>
      </c>
      <c r="D75" s="56">
        <f>SUM(D76:D79)</f>
        <v>5578014440.469999</v>
      </c>
      <c r="E75" s="56">
        <f>SUM(E76:E79)</f>
        <v>4881451453.549999</v>
      </c>
      <c r="F75" s="63">
        <f t="shared" si="2"/>
        <v>87.51234880522632</v>
      </c>
    </row>
    <row r="76" spans="1:6" ht="15.75" customHeight="1">
      <c r="A76" s="47"/>
      <c r="B76" s="48" t="s">
        <v>265</v>
      </c>
      <c r="C76" s="49" t="s">
        <v>266</v>
      </c>
      <c r="D76" s="112">
        <f>2663290999.04+25731804.7</f>
        <v>2689022803.74</v>
      </c>
      <c r="E76" s="112">
        <v>2468916600.1</v>
      </c>
      <c r="F76" s="63">
        <f t="shared" si="2"/>
        <v>91.81463975188802</v>
      </c>
    </row>
    <row r="77" spans="1:6" ht="15.75" customHeight="1">
      <c r="A77" s="47"/>
      <c r="B77" s="50">
        <v>3632</v>
      </c>
      <c r="C77" s="51" t="s">
        <v>267</v>
      </c>
      <c r="D77" s="112">
        <f>2880882577.98+8109058.75</f>
        <v>2888991636.73</v>
      </c>
      <c r="E77" s="112">
        <v>2362708423.18</v>
      </c>
      <c r="F77" s="63">
        <f t="shared" si="2"/>
        <v>81.78315205696853</v>
      </c>
    </row>
    <row r="78" spans="1:6" ht="31.5" customHeight="1">
      <c r="A78" s="47"/>
      <c r="B78" s="50">
        <v>3633</v>
      </c>
      <c r="C78" s="49" t="s">
        <v>268</v>
      </c>
      <c r="D78" s="112">
        <v>0</v>
      </c>
      <c r="E78" s="54">
        <v>46557421.2</v>
      </c>
      <c r="F78" s="63"/>
    </row>
    <row r="79" spans="1:6" ht="31.5" customHeight="1">
      <c r="A79" s="47"/>
      <c r="B79" s="50">
        <v>3634</v>
      </c>
      <c r="C79" s="51" t="s">
        <v>269</v>
      </c>
      <c r="D79" s="112">
        <v>0</v>
      </c>
      <c r="E79" s="112">
        <v>3269009.07</v>
      </c>
      <c r="F79" s="63"/>
    </row>
    <row r="80" spans="1:6" ht="15.75" customHeight="1">
      <c r="A80" s="44" t="s">
        <v>270</v>
      </c>
      <c r="B80" s="45"/>
      <c r="C80" s="46" t="s">
        <v>271</v>
      </c>
      <c r="D80" s="56">
        <f>D81+D84</f>
        <v>64885428977.1</v>
      </c>
      <c r="E80" s="56">
        <f>E81+E84</f>
        <v>64660805237.95999</v>
      </c>
      <c r="F80" s="63">
        <f t="shared" si="2"/>
        <v>99.65381481993548</v>
      </c>
    </row>
    <row r="81" spans="1:6" ht="15.75" customHeight="1">
      <c r="A81" s="44" t="s">
        <v>272</v>
      </c>
      <c r="B81" s="45"/>
      <c r="C81" s="46" t="s">
        <v>273</v>
      </c>
      <c r="D81" s="56">
        <f>D82+D83</f>
        <v>50942556402.29</v>
      </c>
      <c r="E81" s="56">
        <f>E82+E83</f>
        <v>50796476067.729996</v>
      </c>
      <c r="F81" s="63">
        <f t="shared" si="2"/>
        <v>99.7132449863599</v>
      </c>
    </row>
    <row r="82" spans="1:6" ht="15.75" customHeight="1">
      <c r="A82" s="47"/>
      <c r="B82" s="48" t="s">
        <v>274</v>
      </c>
      <c r="C82" s="49" t="s">
        <v>275</v>
      </c>
      <c r="D82" s="112">
        <v>31873160105.33</v>
      </c>
      <c r="E82" s="112">
        <v>32075263949.73</v>
      </c>
      <c r="F82" s="63">
        <f t="shared" si="2"/>
        <v>100.63408787748725</v>
      </c>
    </row>
    <row r="83" spans="1:6" ht="15.75" customHeight="1">
      <c r="A83" s="47"/>
      <c r="B83" s="48" t="s">
        <v>276</v>
      </c>
      <c r="C83" s="49" t="s">
        <v>277</v>
      </c>
      <c r="D83" s="112">
        <v>19069396296.96</v>
      </c>
      <c r="E83" s="112">
        <v>18721212118</v>
      </c>
      <c r="F83" s="63">
        <f t="shared" si="2"/>
        <v>98.17412059858704</v>
      </c>
    </row>
    <row r="84" spans="1:6" ht="15.75" customHeight="1">
      <c r="A84" s="44">
        <v>372</v>
      </c>
      <c r="B84" s="45"/>
      <c r="C84" s="46" t="s">
        <v>278</v>
      </c>
      <c r="D84" s="56">
        <f>D85+D86</f>
        <v>13942872574.81</v>
      </c>
      <c r="E84" s="56">
        <f>E85+E86</f>
        <v>13864329170.23</v>
      </c>
      <c r="F84" s="63">
        <f t="shared" si="2"/>
        <v>99.43667702506367</v>
      </c>
    </row>
    <row r="85" spans="1:6" ht="15.75" customHeight="1">
      <c r="A85" s="47"/>
      <c r="B85" s="48" t="s">
        <v>279</v>
      </c>
      <c r="C85" s="49" t="s">
        <v>275</v>
      </c>
      <c r="D85" s="112">
        <v>13362039483.57</v>
      </c>
      <c r="E85" s="112">
        <v>13192414181.16</v>
      </c>
      <c r="F85" s="63">
        <f t="shared" si="2"/>
        <v>98.73054332298172</v>
      </c>
    </row>
    <row r="86" spans="1:6" ht="15.75" customHeight="1">
      <c r="A86" s="47"/>
      <c r="B86" s="48" t="s">
        <v>280</v>
      </c>
      <c r="C86" s="49" t="s">
        <v>277</v>
      </c>
      <c r="D86" s="112">
        <v>580833091.24</v>
      </c>
      <c r="E86" s="112">
        <v>671914989.07</v>
      </c>
      <c r="F86" s="63">
        <f t="shared" si="2"/>
        <v>115.68125149955773</v>
      </c>
    </row>
    <row r="87" spans="1:6" ht="15.75" customHeight="1">
      <c r="A87" s="44" t="s">
        <v>281</v>
      </c>
      <c r="B87" s="45"/>
      <c r="C87" s="46" t="s">
        <v>282</v>
      </c>
      <c r="D87" s="56">
        <f>D88+D90+D93+D96</f>
        <v>5800005157.73</v>
      </c>
      <c r="E87" s="56">
        <f>E88+E90+E93+E96</f>
        <v>4717083362.52</v>
      </c>
      <c r="F87" s="63">
        <f t="shared" si="2"/>
        <v>81.32895116883255</v>
      </c>
    </row>
    <row r="88" spans="1:6" ht="15.75" customHeight="1">
      <c r="A88" s="44" t="s">
        <v>283</v>
      </c>
      <c r="B88" s="45"/>
      <c r="C88" s="46" t="s">
        <v>89</v>
      </c>
      <c r="D88" s="56">
        <f>D89</f>
        <v>1504062388.6599998</v>
      </c>
      <c r="E88" s="56">
        <f>E89</f>
        <v>1470989170.57</v>
      </c>
      <c r="F88" s="63">
        <f t="shared" si="2"/>
        <v>97.80107405521485</v>
      </c>
    </row>
    <row r="89" spans="1:6" ht="15.75" customHeight="1">
      <c r="A89" s="47"/>
      <c r="B89" s="48" t="s">
        <v>284</v>
      </c>
      <c r="C89" s="49" t="s">
        <v>285</v>
      </c>
      <c r="D89" s="112">
        <f>1481046948.06+22988252.6+27188</f>
        <v>1504062388.6599998</v>
      </c>
      <c r="E89" s="112">
        <v>1470989170.57</v>
      </c>
      <c r="F89" s="63">
        <f t="shared" si="2"/>
        <v>97.80107405521485</v>
      </c>
    </row>
    <row r="90" spans="1:6" ht="15.75" customHeight="1">
      <c r="A90" s="44">
        <v>382</v>
      </c>
      <c r="B90" s="45"/>
      <c r="C90" s="46" t="s">
        <v>90</v>
      </c>
      <c r="D90" s="56">
        <f>D91+D92</f>
        <v>830892908.6600001</v>
      </c>
      <c r="E90" s="56">
        <f>E91+E92</f>
        <v>599003318.1400001</v>
      </c>
      <c r="F90" s="63">
        <f t="shared" si="2"/>
        <v>72.09151888250273</v>
      </c>
    </row>
    <row r="91" spans="1:6" ht="15.75" customHeight="1">
      <c r="A91" s="47"/>
      <c r="B91" s="48" t="s">
        <v>286</v>
      </c>
      <c r="C91" s="49" t="s">
        <v>448</v>
      </c>
      <c r="D91" s="112">
        <f>406457987.85+3431190.67</f>
        <v>409889178.52000004</v>
      </c>
      <c r="E91" s="112">
        <v>304456694.23</v>
      </c>
      <c r="F91" s="63">
        <f t="shared" si="2"/>
        <v>74.2778073159461</v>
      </c>
    </row>
    <row r="92" spans="1:6" ht="15.75" customHeight="1">
      <c r="A92" s="47"/>
      <c r="B92" s="48" t="s">
        <v>287</v>
      </c>
      <c r="C92" s="49" t="s">
        <v>288</v>
      </c>
      <c r="D92" s="112">
        <v>421003730.14</v>
      </c>
      <c r="E92" s="112">
        <v>294546623.91</v>
      </c>
      <c r="F92" s="63">
        <f t="shared" si="2"/>
        <v>69.96294873968264</v>
      </c>
    </row>
    <row r="93" spans="1:6" ht="15.75" customHeight="1">
      <c r="A93" s="44">
        <v>383</v>
      </c>
      <c r="B93" s="45"/>
      <c r="C93" s="46" t="s">
        <v>289</v>
      </c>
      <c r="D93" s="56">
        <f>D94+D95</f>
        <v>505907185.84000003</v>
      </c>
      <c r="E93" s="56">
        <f>E94+E95</f>
        <v>228618586.81</v>
      </c>
      <c r="F93" s="63">
        <f t="shared" si="2"/>
        <v>45.18982793857839</v>
      </c>
    </row>
    <row r="94" spans="1:6" ht="15.75" customHeight="1">
      <c r="A94" s="47"/>
      <c r="B94" s="48" t="s">
        <v>290</v>
      </c>
      <c r="C94" s="49" t="s">
        <v>291</v>
      </c>
      <c r="D94" s="112">
        <v>326407539.31</v>
      </c>
      <c r="E94" s="112">
        <v>35211169.34</v>
      </c>
      <c r="F94" s="63">
        <f t="shared" si="2"/>
        <v>10.787486531234437</v>
      </c>
    </row>
    <row r="95" spans="1:6" ht="15.75" customHeight="1">
      <c r="A95" s="47"/>
      <c r="B95" s="48" t="s">
        <v>292</v>
      </c>
      <c r="C95" s="49" t="s">
        <v>293</v>
      </c>
      <c r="D95" s="112">
        <f>74760495.26+104739151.27</f>
        <v>179499646.53</v>
      </c>
      <c r="E95" s="112">
        <v>193407417.47</v>
      </c>
      <c r="F95" s="63">
        <f t="shared" si="2"/>
        <v>107.74807706246685</v>
      </c>
    </row>
    <row r="96" spans="1:6" ht="15.75" customHeight="1">
      <c r="A96" s="44">
        <v>386</v>
      </c>
      <c r="B96" s="45"/>
      <c r="C96" s="46" t="s">
        <v>294</v>
      </c>
      <c r="D96" s="56">
        <f>SUM(D97:D99)</f>
        <v>2959142674.5699997</v>
      </c>
      <c r="E96" s="56">
        <f>SUM(E97:E99)</f>
        <v>2418472287</v>
      </c>
      <c r="F96" s="63">
        <f>E96/D96*100</f>
        <v>81.72881651782586</v>
      </c>
    </row>
    <row r="97" spans="1:6" ht="15.75" customHeight="1">
      <c r="A97" s="47"/>
      <c r="B97" s="48" t="s">
        <v>295</v>
      </c>
      <c r="C97" s="49" t="s">
        <v>435</v>
      </c>
      <c r="D97" s="112">
        <v>2676671204.83</v>
      </c>
      <c r="E97" s="112">
        <v>2158463669.28</v>
      </c>
      <c r="F97" s="63">
        <f>E97/D97*100</f>
        <v>80.63985092323239</v>
      </c>
    </row>
    <row r="98" spans="1:6" ht="15.75" customHeight="1">
      <c r="A98" s="47"/>
      <c r="B98" s="48" t="s">
        <v>296</v>
      </c>
      <c r="C98" s="49" t="s">
        <v>436</v>
      </c>
      <c r="D98" s="112">
        <v>209787553.1</v>
      </c>
      <c r="E98" s="112">
        <v>188423591.39</v>
      </c>
      <c r="F98" s="63">
        <f>E98/D98*100</f>
        <v>89.81638262408428</v>
      </c>
    </row>
    <row r="99" spans="1:6" ht="15.75" customHeight="1">
      <c r="A99" s="47"/>
      <c r="B99" s="48" t="s">
        <v>297</v>
      </c>
      <c r="C99" s="49" t="s">
        <v>437</v>
      </c>
      <c r="D99" s="112">
        <v>72683916.64</v>
      </c>
      <c r="E99" s="112">
        <v>71585026.33</v>
      </c>
      <c r="F99" s="63">
        <f>E99/D99*100</f>
        <v>98.48812452493067</v>
      </c>
    </row>
    <row r="100" spans="1:6" ht="15.75" customHeight="1">
      <c r="A100" s="47"/>
      <c r="B100" s="48"/>
      <c r="C100" s="49"/>
      <c r="D100" s="112"/>
      <c r="E100" s="112"/>
      <c r="F100" s="63"/>
    </row>
    <row r="101" spans="1:6" ht="15.75" customHeight="1">
      <c r="A101" s="94" t="s">
        <v>298</v>
      </c>
      <c r="B101" s="48"/>
      <c r="C101" s="49"/>
      <c r="D101" s="112"/>
      <c r="E101" s="112"/>
      <c r="F101" s="63"/>
    </row>
    <row r="102" spans="1:6" ht="12.75">
      <c r="A102" s="118"/>
      <c r="B102" s="118"/>
      <c r="C102" s="69" t="s">
        <v>1</v>
      </c>
      <c r="D102" s="34" t="s">
        <v>152</v>
      </c>
      <c r="E102" s="34" t="s">
        <v>449</v>
      </c>
      <c r="F102" s="62" t="s">
        <v>153</v>
      </c>
    </row>
    <row r="103" spans="1:6" ht="30.75" customHeight="1">
      <c r="A103" s="40" t="s">
        <v>299</v>
      </c>
      <c r="B103" s="41"/>
      <c r="C103" s="55" t="s">
        <v>298</v>
      </c>
      <c r="D103" s="56">
        <f>D104+D111+D138+D141+D144</f>
        <v>1553170669.3000002</v>
      </c>
      <c r="E103" s="56">
        <f>E104+E111+E138+E141+E144</f>
        <v>1485978176.5500002</v>
      </c>
      <c r="F103" s="63">
        <f aca="true" t="shared" si="3" ref="F103:F121">D103/E103*100</f>
        <v>104.52176847616974</v>
      </c>
    </row>
    <row r="104" spans="1:6" ht="30.75" customHeight="1">
      <c r="A104" s="44" t="s">
        <v>300</v>
      </c>
      <c r="B104" s="45"/>
      <c r="C104" s="46" t="s">
        <v>301</v>
      </c>
      <c r="D104" s="56">
        <f>D105+D107</f>
        <v>60809148.24</v>
      </c>
      <c r="E104" s="56">
        <f>E105+E107</f>
        <v>58851940.21999999</v>
      </c>
      <c r="F104" s="63">
        <f t="shared" si="3"/>
        <v>103.32564740038066</v>
      </c>
    </row>
    <row r="105" spans="1:6" ht="15.75" customHeight="1">
      <c r="A105" s="44" t="s">
        <v>302</v>
      </c>
      <c r="B105" s="45"/>
      <c r="C105" s="46" t="s">
        <v>303</v>
      </c>
      <c r="D105" s="56">
        <f>D106</f>
        <v>396084.9</v>
      </c>
      <c r="E105" s="56">
        <f>E106</f>
        <v>1988027.48</v>
      </c>
      <c r="F105" s="63">
        <f t="shared" si="3"/>
        <v>19.923512324889998</v>
      </c>
    </row>
    <row r="106" spans="1:6" ht="15.75" customHeight="1">
      <c r="A106" s="47"/>
      <c r="B106" s="48" t="s">
        <v>304</v>
      </c>
      <c r="C106" s="49" t="s">
        <v>106</v>
      </c>
      <c r="D106" s="57">
        <v>396084.9</v>
      </c>
      <c r="E106" s="57">
        <v>1988027.48</v>
      </c>
      <c r="F106" s="64">
        <f t="shared" si="3"/>
        <v>19.923512324889998</v>
      </c>
    </row>
    <row r="107" spans="1:6" ht="15.75" customHeight="1">
      <c r="A107" s="44" t="s">
        <v>305</v>
      </c>
      <c r="B107" s="45"/>
      <c r="C107" s="46" t="s">
        <v>306</v>
      </c>
      <c r="D107" s="56">
        <f>SUM(D108:D110)</f>
        <v>60413063.34</v>
      </c>
      <c r="E107" s="56">
        <f>SUM(E108:E110)</f>
        <v>56863912.739999995</v>
      </c>
      <c r="F107" s="63">
        <f t="shared" si="3"/>
        <v>106.2414815108272</v>
      </c>
    </row>
    <row r="108" spans="1:6" ht="15.75" customHeight="1">
      <c r="A108" s="47"/>
      <c r="B108" s="48" t="s">
        <v>307</v>
      </c>
      <c r="C108" s="49" t="s">
        <v>308</v>
      </c>
      <c r="D108" s="57">
        <v>31868531.12</v>
      </c>
      <c r="E108" s="57">
        <v>40400696.81</v>
      </c>
      <c r="F108" s="63">
        <f t="shared" si="3"/>
        <v>78.88114224829876</v>
      </c>
    </row>
    <row r="109" spans="1:6" ht="15.75" customHeight="1">
      <c r="A109" s="47"/>
      <c r="B109" s="48" t="s">
        <v>309</v>
      </c>
      <c r="C109" s="49" t="s">
        <v>310</v>
      </c>
      <c r="D109" s="57">
        <v>21994650.66</v>
      </c>
      <c r="E109" s="57">
        <v>11649666.41</v>
      </c>
      <c r="F109" s="63">
        <f t="shared" si="3"/>
        <v>188.80069081737767</v>
      </c>
    </row>
    <row r="110" spans="1:6" ht="15.75" customHeight="1">
      <c r="A110" s="47"/>
      <c r="B110" s="48" t="s">
        <v>311</v>
      </c>
      <c r="C110" s="49" t="s">
        <v>312</v>
      </c>
      <c r="D110" s="57">
        <v>6549881.56</v>
      </c>
      <c r="E110" s="57">
        <v>4813549.52</v>
      </c>
      <c r="F110" s="63">
        <f t="shared" si="3"/>
        <v>136.0717602007759</v>
      </c>
    </row>
    <row r="111" spans="1:6" ht="15.75" customHeight="1">
      <c r="A111" s="44" t="s">
        <v>313</v>
      </c>
      <c r="B111" s="45"/>
      <c r="C111" s="46" t="s">
        <v>314</v>
      </c>
      <c r="D111" s="56">
        <f>D112+D116+D124+D128+D132+D135</f>
        <v>1326189758.63</v>
      </c>
      <c r="E111" s="56">
        <f>E112+E116+E124+E128+E132+E135</f>
        <v>1310170456.09</v>
      </c>
      <c r="F111" s="63">
        <f t="shared" si="3"/>
        <v>101.22268842695532</v>
      </c>
    </row>
    <row r="112" spans="1:6" ht="15.75" customHeight="1">
      <c r="A112" s="44" t="s">
        <v>315</v>
      </c>
      <c r="B112" s="45"/>
      <c r="C112" s="46" t="s">
        <v>316</v>
      </c>
      <c r="D112" s="56">
        <f>SUM(D113:D115)</f>
        <v>737763406.12</v>
      </c>
      <c r="E112" s="56">
        <f>SUM(E113:E115)</f>
        <v>675935430.77</v>
      </c>
      <c r="F112" s="63">
        <f t="shared" si="3"/>
        <v>109.14702389244013</v>
      </c>
    </row>
    <row r="113" spans="1:6" ht="15.75" customHeight="1">
      <c r="A113" s="47"/>
      <c r="B113" s="48" t="s">
        <v>317</v>
      </c>
      <c r="C113" s="49" t="s">
        <v>110</v>
      </c>
      <c r="D113" s="57">
        <v>221082594.29</v>
      </c>
      <c r="E113" s="57">
        <v>306457644.34</v>
      </c>
      <c r="F113" s="63">
        <f t="shared" si="3"/>
        <v>72.14132144301139</v>
      </c>
    </row>
    <row r="114" spans="1:6" ht="15.75" customHeight="1">
      <c r="A114" s="47"/>
      <c r="B114" s="48" t="s">
        <v>318</v>
      </c>
      <c r="C114" s="49" t="s">
        <v>111</v>
      </c>
      <c r="D114" s="57">
        <f>489750608.54+270000</f>
        <v>490020608.54</v>
      </c>
      <c r="E114" s="57">
        <v>303624832.73</v>
      </c>
      <c r="F114" s="63">
        <f t="shared" si="3"/>
        <v>161.39016171175743</v>
      </c>
    </row>
    <row r="115" spans="1:6" ht="15.75" customHeight="1">
      <c r="A115" s="47"/>
      <c r="B115" s="48" t="s">
        <v>319</v>
      </c>
      <c r="C115" s="49" t="s">
        <v>112</v>
      </c>
      <c r="D115" s="57">
        <f>24531581.27+2128622.02</f>
        <v>26660203.29</v>
      </c>
      <c r="E115" s="57">
        <v>65852953.7</v>
      </c>
      <c r="F115" s="63">
        <f t="shared" si="3"/>
        <v>40.484445711354624</v>
      </c>
    </row>
    <row r="116" spans="1:6" ht="15.75" customHeight="1">
      <c r="A116" s="44" t="s">
        <v>320</v>
      </c>
      <c r="B116" s="45"/>
      <c r="C116" s="46" t="s">
        <v>321</v>
      </c>
      <c r="D116" s="56">
        <f>SUM(D117:D123)</f>
        <v>394402047.64000005</v>
      </c>
      <c r="E116" s="56">
        <f>SUM(E117:E123)</f>
        <v>448776061.81000006</v>
      </c>
      <c r="F116" s="63">
        <f t="shared" si="3"/>
        <v>87.88393169842902</v>
      </c>
    </row>
    <row r="117" spans="1:6" ht="15.75" customHeight="1">
      <c r="A117" s="47"/>
      <c r="B117" s="48" t="s">
        <v>322</v>
      </c>
      <c r="C117" s="49" t="s">
        <v>114</v>
      </c>
      <c r="D117" s="57">
        <f>156203146.78+99834.77</f>
        <v>156302981.55</v>
      </c>
      <c r="E117" s="57">
        <v>196837274.58</v>
      </c>
      <c r="F117" s="63">
        <f t="shared" si="3"/>
        <v>79.40720673130141</v>
      </c>
    </row>
    <row r="118" spans="1:6" ht="15.75" customHeight="1">
      <c r="A118" s="47"/>
      <c r="B118" s="48" t="s">
        <v>323</v>
      </c>
      <c r="C118" s="49" t="s">
        <v>324</v>
      </c>
      <c r="D118" s="57">
        <v>31748605.44</v>
      </c>
      <c r="E118" s="57">
        <v>25672387.46</v>
      </c>
      <c r="F118" s="63">
        <f t="shared" si="3"/>
        <v>123.6683011639152</v>
      </c>
    </row>
    <row r="119" spans="1:6" ht="15.75" customHeight="1">
      <c r="A119" s="47"/>
      <c r="B119" s="48" t="s">
        <v>325</v>
      </c>
      <c r="C119" s="49" t="s">
        <v>116</v>
      </c>
      <c r="D119" s="57">
        <v>79738709.96</v>
      </c>
      <c r="E119" s="57">
        <v>54323773.79</v>
      </c>
      <c r="F119" s="63">
        <f t="shared" si="3"/>
        <v>146.78418746872555</v>
      </c>
    </row>
    <row r="120" spans="1:6" ht="15.75" customHeight="1">
      <c r="A120" s="47"/>
      <c r="B120" s="48" t="s">
        <v>326</v>
      </c>
      <c r="C120" s="49" t="s">
        <v>327</v>
      </c>
      <c r="D120" s="57">
        <v>84987160.8</v>
      </c>
      <c r="E120" s="57">
        <v>136290633.71</v>
      </c>
      <c r="F120" s="63">
        <f t="shared" si="3"/>
        <v>62.3573010753154</v>
      </c>
    </row>
    <row r="121" spans="1:6" ht="15.75" customHeight="1">
      <c r="A121" s="47"/>
      <c r="B121" s="48" t="s">
        <v>328</v>
      </c>
      <c r="C121" s="49" t="s">
        <v>117</v>
      </c>
      <c r="D121" s="57">
        <v>17687797.25</v>
      </c>
      <c r="E121" s="57">
        <v>20272698.03</v>
      </c>
      <c r="F121" s="63">
        <f t="shared" si="3"/>
        <v>87.24934995739193</v>
      </c>
    </row>
    <row r="122" spans="1:6" ht="15.75" customHeight="1">
      <c r="A122" s="47"/>
      <c r="B122" s="50">
        <v>4226</v>
      </c>
      <c r="C122" s="51" t="s">
        <v>329</v>
      </c>
      <c r="D122" s="57">
        <v>64754.1</v>
      </c>
      <c r="E122" s="57">
        <v>0</v>
      </c>
      <c r="F122" s="63">
        <v>0</v>
      </c>
    </row>
    <row r="123" spans="1:6" ht="15.75" customHeight="1">
      <c r="A123" s="47"/>
      <c r="B123" s="48" t="s">
        <v>330</v>
      </c>
      <c r="C123" s="49" t="s">
        <v>118</v>
      </c>
      <c r="D123" s="57">
        <v>23872038.54</v>
      </c>
      <c r="E123" s="57">
        <v>15379294.24</v>
      </c>
      <c r="F123" s="63">
        <f>D123/E123*100</f>
        <v>155.221937804605</v>
      </c>
    </row>
    <row r="124" spans="1:6" ht="15.75" customHeight="1">
      <c r="A124" s="44" t="s">
        <v>331</v>
      </c>
      <c r="B124" s="45"/>
      <c r="C124" s="46" t="s">
        <v>332</v>
      </c>
      <c r="D124" s="56">
        <f>SUM(D125:D127)</f>
        <v>128108823.41</v>
      </c>
      <c r="E124" s="56">
        <f>SUM(E125:E127)</f>
        <v>143287457.72</v>
      </c>
      <c r="F124" s="63">
        <f>D124/E124*100</f>
        <v>89.40686466804318</v>
      </c>
    </row>
    <row r="125" spans="1:6" ht="15.75" customHeight="1">
      <c r="A125" s="47"/>
      <c r="B125" s="48" t="s">
        <v>333</v>
      </c>
      <c r="C125" s="49" t="s">
        <v>120</v>
      </c>
      <c r="D125" s="57">
        <v>27189238.85</v>
      </c>
      <c r="E125" s="57">
        <v>57579200.19</v>
      </c>
      <c r="F125" s="63">
        <f>D125/E125*100</f>
        <v>47.22059139460236</v>
      </c>
    </row>
    <row r="126" spans="1:6" ht="15.75" customHeight="1">
      <c r="A126" s="47"/>
      <c r="B126" s="48" t="s">
        <v>334</v>
      </c>
      <c r="C126" s="49" t="s">
        <v>121</v>
      </c>
      <c r="D126" s="57">
        <v>54099663.16</v>
      </c>
      <c r="E126" s="57">
        <v>85708257.53</v>
      </c>
      <c r="F126" s="63">
        <f>D126/E126*100</f>
        <v>63.12071289171149</v>
      </c>
    </row>
    <row r="127" spans="1:6" ht="15.75" customHeight="1">
      <c r="A127" s="47"/>
      <c r="B127" s="48" t="s">
        <v>335</v>
      </c>
      <c r="C127" s="49" t="s">
        <v>336</v>
      </c>
      <c r="D127" s="57">
        <v>46819921.4</v>
      </c>
      <c r="E127" s="57"/>
      <c r="F127" s="63"/>
    </row>
    <row r="128" spans="1:6" ht="15.75" customHeight="1">
      <c r="A128" s="44" t="s">
        <v>337</v>
      </c>
      <c r="B128" s="45"/>
      <c r="C128" s="46" t="s">
        <v>338</v>
      </c>
      <c r="D128" s="56">
        <f>SUM(D129:D131)</f>
        <v>3857648.9000000004</v>
      </c>
      <c r="E128" s="56">
        <f>SUM(E129:E131)</f>
        <v>1846416.84</v>
      </c>
      <c r="F128" s="63">
        <f aca="true" t="shared" si="4" ref="F128:F152">D128/E128*100</f>
        <v>208.92621949873464</v>
      </c>
    </row>
    <row r="129" spans="1:6" ht="15.75" customHeight="1">
      <c r="A129" s="47"/>
      <c r="B129" s="48" t="s">
        <v>339</v>
      </c>
      <c r="C129" s="49" t="s">
        <v>438</v>
      </c>
      <c r="D129" s="57">
        <v>3448011.68</v>
      </c>
      <c r="E129" s="57">
        <v>1493094.11</v>
      </c>
      <c r="F129" s="63">
        <f t="shared" si="4"/>
        <v>230.93063303290373</v>
      </c>
    </row>
    <row r="130" spans="1:6" ht="25.5">
      <c r="A130" s="47"/>
      <c r="B130" s="48" t="s">
        <v>340</v>
      </c>
      <c r="C130" s="49" t="s">
        <v>341</v>
      </c>
      <c r="D130" s="57">
        <v>302107.22</v>
      </c>
      <c r="E130" s="57">
        <v>248242.73</v>
      </c>
      <c r="F130" s="63">
        <f t="shared" si="4"/>
        <v>121.69831519335932</v>
      </c>
    </row>
    <row r="131" spans="1:6" ht="15.75" customHeight="1">
      <c r="A131" s="47"/>
      <c r="B131" s="50">
        <v>4244</v>
      </c>
      <c r="C131" s="51" t="s">
        <v>342</v>
      </c>
      <c r="D131" s="57">
        <v>107530</v>
      </c>
      <c r="E131" s="57">
        <v>105080</v>
      </c>
      <c r="F131" s="63">
        <f t="shared" si="4"/>
        <v>102.33155690902169</v>
      </c>
    </row>
    <row r="132" spans="1:6" ht="15.75" customHeight="1">
      <c r="A132" s="44" t="s">
        <v>343</v>
      </c>
      <c r="B132" s="45"/>
      <c r="C132" s="46" t="s">
        <v>344</v>
      </c>
      <c r="D132" s="56">
        <f>D133+D134</f>
        <v>161000</v>
      </c>
      <c r="E132" s="56">
        <f>E133+E134</f>
        <v>216000</v>
      </c>
      <c r="F132" s="63">
        <f t="shared" si="4"/>
        <v>74.53703703703704</v>
      </c>
    </row>
    <row r="133" spans="1:6" ht="15.75" customHeight="1">
      <c r="A133" s="47"/>
      <c r="B133" s="48" t="s">
        <v>345</v>
      </c>
      <c r="C133" s="49" t="s">
        <v>346</v>
      </c>
      <c r="D133" s="58">
        <v>161000</v>
      </c>
      <c r="E133" s="57">
        <v>0</v>
      </c>
      <c r="F133" s="63"/>
    </row>
    <row r="134" spans="1:6" ht="15.75" customHeight="1">
      <c r="A134" s="47"/>
      <c r="B134" s="48" t="s">
        <v>347</v>
      </c>
      <c r="C134" s="49" t="s">
        <v>348</v>
      </c>
      <c r="D134" s="57">
        <v>0</v>
      </c>
      <c r="E134" s="57">
        <v>216000</v>
      </c>
      <c r="F134" s="63">
        <f t="shared" si="4"/>
        <v>0</v>
      </c>
    </row>
    <row r="135" spans="1:6" ht="15.75" customHeight="1">
      <c r="A135" s="44" t="s">
        <v>349</v>
      </c>
      <c r="B135" s="45"/>
      <c r="C135" s="46" t="s">
        <v>350</v>
      </c>
      <c r="D135" s="56">
        <f>D136+D137</f>
        <v>61896832.56</v>
      </c>
      <c r="E135" s="56">
        <f>E136+E137</f>
        <v>40109088.949999996</v>
      </c>
      <c r="F135" s="63">
        <f t="shared" si="4"/>
        <v>154.32121292298763</v>
      </c>
    </row>
    <row r="136" spans="1:6" ht="15.75" customHeight="1">
      <c r="A136" s="47"/>
      <c r="B136" s="48" t="s">
        <v>351</v>
      </c>
      <c r="C136" s="49" t="s">
        <v>352</v>
      </c>
      <c r="D136" s="57">
        <v>61896832.56</v>
      </c>
      <c r="E136" s="57">
        <v>39383288.98</v>
      </c>
      <c r="F136" s="63">
        <f t="shared" si="4"/>
        <v>157.1652194701998</v>
      </c>
    </row>
    <row r="137" spans="1:6" ht="15.75" customHeight="1">
      <c r="A137" s="47"/>
      <c r="B137" s="50">
        <v>4263</v>
      </c>
      <c r="C137" s="51" t="s">
        <v>439</v>
      </c>
      <c r="D137" s="57">
        <v>0</v>
      </c>
      <c r="E137" s="57">
        <v>725799.97</v>
      </c>
      <c r="F137" s="63">
        <f t="shared" si="4"/>
        <v>0</v>
      </c>
    </row>
    <row r="138" spans="1:6" ht="15.75" customHeight="1">
      <c r="A138" s="44" t="s">
        <v>353</v>
      </c>
      <c r="B138" s="45"/>
      <c r="C138" s="46" t="s">
        <v>354</v>
      </c>
      <c r="D138" s="56">
        <f>D139</f>
        <v>6136333.03</v>
      </c>
      <c r="E138" s="56">
        <f>E139</f>
        <v>3741432.73</v>
      </c>
      <c r="F138" s="63">
        <f t="shared" si="4"/>
        <v>164.0102461497417</v>
      </c>
    </row>
    <row r="139" spans="1:6" ht="15.75" customHeight="1">
      <c r="A139" s="44" t="s">
        <v>355</v>
      </c>
      <c r="B139" s="45"/>
      <c r="C139" s="46" t="s">
        <v>356</v>
      </c>
      <c r="D139" s="56">
        <f>D140</f>
        <v>6136333.03</v>
      </c>
      <c r="E139" s="56">
        <f>E140</f>
        <v>3741432.73</v>
      </c>
      <c r="F139" s="63">
        <f t="shared" si="4"/>
        <v>164.0102461497417</v>
      </c>
    </row>
    <row r="140" spans="1:6" ht="15.75" customHeight="1">
      <c r="A140" s="47"/>
      <c r="B140" s="48" t="s">
        <v>357</v>
      </c>
      <c r="C140" s="49" t="s">
        <v>358</v>
      </c>
      <c r="D140" s="57">
        <v>6136333.03</v>
      </c>
      <c r="E140" s="57">
        <v>3741432.73</v>
      </c>
      <c r="F140" s="63">
        <f t="shared" si="4"/>
        <v>164.0102461497417</v>
      </c>
    </row>
    <row r="141" spans="1:6" ht="25.5">
      <c r="A141" s="44" t="s">
        <v>359</v>
      </c>
      <c r="B141" s="45"/>
      <c r="C141" s="46" t="s">
        <v>440</v>
      </c>
      <c r="D141" s="56">
        <f>D142</f>
        <v>16909744.03</v>
      </c>
      <c r="E141" s="56">
        <f>E142</f>
        <v>3236606.13</v>
      </c>
      <c r="F141" s="63">
        <f t="shared" si="4"/>
        <v>522.4529445601712</v>
      </c>
    </row>
    <row r="142" spans="1:6" ht="15.75" customHeight="1">
      <c r="A142" s="44" t="s">
        <v>360</v>
      </c>
      <c r="B142" s="45"/>
      <c r="C142" s="46" t="s">
        <v>441</v>
      </c>
      <c r="D142" s="56">
        <f>D143</f>
        <v>16909744.03</v>
      </c>
      <c r="E142" s="56">
        <f>E143</f>
        <v>3236606.13</v>
      </c>
      <c r="F142" s="63">
        <f t="shared" si="4"/>
        <v>522.4529445601712</v>
      </c>
    </row>
    <row r="143" spans="1:6" ht="15.75" customHeight="1">
      <c r="A143" s="47"/>
      <c r="B143" s="48" t="s">
        <v>361</v>
      </c>
      <c r="C143" s="49" t="s">
        <v>125</v>
      </c>
      <c r="D143" s="57">
        <v>16909744.03</v>
      </c>
      <c r="E143" s="57">
        <v>3236606.13</v>
      </c>
      <c r="F143" s="63">
        <f t="shared" si="4"/>
        <v>522.4529445601712</v>
      </c>
    </row>
    <row r="144" spans="1:6" ht="30.75" customHeight="1">
      <c r="A144" s="44" t="s">
        <v>362</v>
      </c>
      <c r="B144" s="45"/>
      <c r="C144" s="46" t="s">
        <v>363</v>
      </c>
      <c r="D144" s="56">
        <f>D145+D147+D149+D151</f>
        <v>143125685.37</v>
      </c>
      <c r="E144" s="56">
        <f>E145+E147+E149+E151</f>
        <v>109977741.38</v>
      </c>
      <c r="F144" s="63">
        <f t="shared" si="4"/>
        <v>130.14059351834274</v>
      </c>
    </row>
    <row r="145" spans="1:6" ht="15.75" customHeight="1">
      <c r="A145" s="44" t="s">
        <v>364</v>
      </c>
      <c r="B145" s="45"/>
      <c r="C145" s="46" t="s">
        <v>365</v>
      </c>
      <c r="D145" s="56">
        <f>D146</f>
        <v>136080556.49</v>
      </c>
      <c r="E145" s="56">
        <f>E146</f>
        <v>106066345.78</v>
      </c>
      <c r="F145" s="63">
        <f t="shared" si="4"/>
        <v>128.2975815648959</v>
      </c>
    </row>
    <row r="146" spans="1:6" ht="15.75" customHeight="1">
      <c r="A146" s="47"/>
      <c r="B146" s="48" t="s">
        <v>366</v>
      </c>
      <c r="C146" s="49" t="s">
        <v>365</v>
      </c>
      <c r="D146" s="57">
        <v>136080556.49</v>
      </c>
      <c r="E146" s="57">
        <v>106066345.78</v>
      </c>
      <c r="F146" s="63">
        <f t="shared" si="4"/>
        <v>128.2975815648959</v>
      </c>
    </row>
    <row r="147" spans="1:6" ht="15.75" customHeight="1">
      <c r="A147" s="44" t="s">
        <v>367</v>
      </c>
      <c r="B147" s="45"/>
      <c r="C147" s="46" t="s">
        <v>368</v>
      </c>
      <c r="D147" s="56">
        <f>D148</f>
        <v>5165058.94</v>
      </c>
      <c r="E147" s="56">
        <f>E148</f>
        <v>2276944.3</v>
      </c>
      <c r="F147" s="63">
        <f t="shared" si="4"/>
        <v>226.84169041816267</v>
      </c>
    </row>
    <row r="148" spans="1:6" ht="15.75" customHeight="1">
      <c r="A148" s="47"/>
      <c r="B148" s="48" t="s">
        <v>369</v>
      </c>
      <c r="C148" s="49" t="s">
        <v>368</v>
      </c>
      <c r="D148" s="57">
        <v>5165058.94</v>
      </c>
      <c r="E148" s="57">
        <v>2276944.3</v>
      </c>
      <c r="F148" s="63">
        <f t="shared" si="4"/>
        <v>226.84169041816267</v>
      </c>
    </row>
    <row r="149" spans="1:6" ht="15.75" customHeight="1">
      <c r="A149" s="44" t="s">
        <v>370</v>
      </c>
      <c r="B149" s="45"/>
      <c r="C149" s="46" t="s">
        <v>371</v>
      </c>
      <c r="D149" s="56">
        <f>D150</f>
        <v>588569.94</v>
      </c>
      <c r="E149" s="56">
        <f>E150</f>
        <v>346811.33</v>
      </c>
      <c r="F149" s="63">
        <f t="shared" si="4"/>
        <v>169.70897115731483</v>
      </c>
    </row>
    <row r="150" spans="1:6" ht="15.75" customHeight="1">
      <c r="A150" s="47"/>
      <c r="B150" s="48" t="s">
        <v>372</v>
      </c>
      <c r="C150" s="49" t="s">
        <v>371</v>
      </c>
      <c r="D150" s="58">
        <v>588569.94</v>
      </c>
      <c r="E150" s="57">
        <v>346811.33</v>
      </c>
      <c r="F150" s="63">
        <f t="shared" si="4"/>
        <v>169.70897115731483</v>
      </c>
    </row>
    <row r="151" spans="1:6" ht="15.75" customHeight="1">
      <c r="A151" s="44" t="s">
        <v>373</v>
      </c>
      <c r="B151" s="45"/>
      <c r="C151" s="46" t="s">
        <v>374</v>
      </c>
      <c r="D151" s="56">
        <f>D152</f>
        <v>1291500</v>
      </c>
      <c r="E151" s="56">
        <f>E152</f>
        <v>1287639.97</v>
      </c>
      <c r="F151" s="63">
        <f t="shared" si="4"/>
        <v>100.2997755653702</v>
      </c>
    </row>
    <row r="152" spans="1:6" ht="15.75" customHeight="1">
      <c r="A152" s="47"/>
      <c r="B152" s="48" t="s">
        <v>375</v>
      </c>
      <c r="C152" s="49" t="s">
        <v>374</v>
      </c>
      <c r="D152" s="57">
        <v>1291500</v>
      </c>
      <c r="E152" s="57">
        <v>1287639.97</v>
      </c>
      <c r="F152" s="63">
        <f t="shared" si="4"/>
        <v>100.2997755653702</v>
      </c>
    </row>
    <row r="153" spans="1:6" ht="15.75" customHeight="1">
      <c r="A153" s="47"/>
      <c r="B153" s="48"/>
      <c r="C153" s="49"/>
      <c r="D153" s="57"/>
      <c r="E153" s="57"/>
      <c r="F153" s="63"/>
    </row>
    <row r="154" spans="1:6" ht="15.75" customHeight="1">
      <c r="A154" s="52" t="s">
        <v>376</v>
      </c>
      <c r="B154" s="48"/>
      <c r="C154" s="49"/>
      <c r="D154" s="57"/>
      <c r="E154" s="57"/>
      <c r="F154" s="63"/>
    </row>
    <row r="155" spans="1:6" ht="12.75">
      <c r="A155" s="118"/>
      <c r="B155" s="118"/>
      <c r="C155" s="69" t="s">
        <v>1</v>
      </c>
      <c r="D155" s="34" t="s">
        <v>152</v>
      </c>
      <c r="E155" s="34" t="s">
        <v>449</v>
      </c>
      <c r="F155" s="62" t="s">
        <v>153</v>
      </c>
    </row>
    <row r="156" spans="1:6" ht="25.5">
      <c r="A156" s="95">
        <v>5</v>
      </c>
      <c r="B156" s="96"/>
      <c r="C156" s="97" t="s">
        <v>376</v>
      </c>
      <c r="D156" s="98">
        <f>D157+D168+D178+D191</f>
        <v>20880187163.32</v>
      </c>
      <c r="E156" s="98">
        <f>E157+E168+E178+E191</f>
        <v>12683568396.319996</v>
      </c>
      <c r="F156" s="65">
        <f>E156/D156*100</f>
        <v>60.74451487006345</v>
      </c>
    </row>
    <row r="157" spans="1:6" ht="12.75">
      <c r="A157" s="99">
        <v>51</v>
      </c>
      <c r="B157" s="100"/>
      <c r="C157" s="97" t="s">
        <v>377</v>
      </c>
      <c r="D157" s="98">
        <f>+D158+D161+D163+D166</f>
        <v>1368808435.9399998</v>
      </c>
      <c r="E157" s="98">
        <f>E158+E161+E163+E166</f>
        <v>1842897991</v>
      </c>
      <c r="F157" s="65">
        <f>E157/D157*100</f>
        <v>134.63520114371806</v>
      </c>
    </row>
    <row r="158" spans="1:6" ht="25.5">
      <c r="A158" s="101">
        <v>512</v>
      </c>
      <c r="B158" s="102"/>
      <c r="C158" s="60" t="s">
        <v>378</v>
      </c>
      <c r="D158" s="98">
        <f>D160+D159</f>
        <v>76662445.61999999</v>
      </c>
      <c r="E158" s="98">
        <f>E160+E159</f>
        <v>85386821.91</v>
      </c>
      <c r="F158" s="65">
        <f>E158/D158*100</f>
        <v>111.38024781161424</v>
      </c>
    </row>
    <row r="159" spans="1:6" ht="25.5">
      <c r="A159" s="101"/>
      <c r="B159" s="96">
        <v>5121</v>
      </c>
      <c r="C159" s="93" t="s">
        <v>379</v>
      </c>
      <c r="D159" s="32">
        <v>74297683.21</v>
      </c>
      <c r="E159" s="32">
        <v>83593753.52</v>
      </c>
      <c r="F159" s="66">
        <f>E159/D159*100</f>
        <v>112.51192487890229</v>
      </c>
    </row>
    <row r="160" spans="1:6" ht="25.5">
      <c r="A160" s="103"/>
      <c r="B160" s="96">
        <v>5122</v>
      </c>
      <c r="C160" s="93" t="s">
        <v>380</v>
      </c>
      <c r="D160" s="32">
        <v>2364762.41</v>
      </c>
      <c r="E160" s="31">
        <v>1793068.39</v>
      </c>
      <c r="F160" s="66">
        <v>0</v>
      </c>
    </row>
    <row r="161" spans="1:6" ht="25.5">
      <c r="A161" s="101">
        <v>514</v>
      </c>
      <c r="B161" s="102"/>
      <c r="C161" s="60" t="s">
        <v>381</v>
      </c>
      <c r="D161" s="104">
        <f>D162</f>
        <v>1099613348.32</v>
      </c>
      <c r="E161" s="104">
        <f>E162</f>
        <v>1543629122.02</v>
      </c>
      <c r="F161" s="65">
        <f aca="true" t="shared" si="5" ref="F161:F181">E161/D161*100</f>
        <v>140.3792637092276</v>
      </c>
    </row>
    <row r="162" spans="1:6" ht="25.5">
      <c r="A162" s="103"/>
      <c r="B162" s="96">
        <v>5141</v>
      </c>
      <c r="C162" s="93" t="s">
        <v>382</v>
      </c>
      <c r="D162" s="32">
        <v>1099613348.32</v>
      </c>
      <c r="E162" s="31">
        <v>1543629122.02</v>
      </c>
      <c r="F162" s="66">
        <f t="shared" si="5"/>
        <v>140.3792637092276</v>
      </c>
    </row>
    <row r="163" spans="1:6" ht="25.5">
      <c r="A163" s="101">
        <v>516</v>
      </c>
      <c r="B163" s="102"/>
      <c r="C163" s="60" t="s">
        <v>383</v>
      </c>
      <c r="D163" s="98">
        <f>D164+D165</f>
        <v>111494211</v>
      </c>
      <c r="E163" s="98">
        <f>E164+E165</f>
        <v>19658862.6</v>
      </c>
      <c r="F163" s="65">
        <f t="shared" si="5"/>
        <v>17.63218235608663</v>
      </c>
    </row>
    <row r="164" spans="1:6" ht="25.5">
      <c r="A164" s="101"/>
      <c r="B164" s="96">
        <v>5163</v>
      </c>
      <c r="C164" s="93" t="s">
        <v>384</v>
      </c>
      <c r="D164" s="59">
        <v>57409733.89</v>
      </c>
      <c r="E164" s="31">
        <v>10122588.97</v>
      </c>
      <c r="F164" s="66">
        <f t="shared" si="5"/>
        <v>17.632182356733097</v>
      </c>
    </row>
    <row r="165" spans="1:6" ht="12.75">
      <c r="A165" s="101"/>
      <c r="B165" s="96">
        <v>5164</v>
      </c>
      <c r="C165" s="93" t="s">
        <v>385</v>
      </c>
      <c r="D165" s="59">
        <v>54084477.11</v>
      </c>
      <c r="E165" s="31">
        <v>9536273.63</v>
      </c>
      <c r="F165" s="66">
        <f t="shared" si="5"/>
        <v>17.632182355400424</v>
      </c>
    </row>
    <row r="166" spans="1:6" ht="12.75">
      <c r="A166" s="101">
        <v>517</v>
      </c>
      <c r="B166" s="96"/>
      <c r="C166" s="75" t="s">
        <v>386</v>
      </c>
      <c r="D166" s="105">
        <f>D167</f>
        <v>81038431</v>
      </c>
      <c r="E166" s="30">
        <f>E167</f>
        <v>194223184.47</v>
      </c>
      <c r="F166" s="65">
        <f t="shared" si="5"/>
        <v>239.66799711361637</v>
      </c>
    </row>
    <row r="167" spans="1:6" ht="25.5">
      <c r="A167" s="101"/>
      <c r="B167" s="96">
        <v>5176</v>
      </c>
      <c r="C167" s="106" t="s">
        <v>387</v>
      </c>
      <c r="D167" s="37">
        <v>81038431</v>
      </c>
      <c r="E167" s="32">
        <v>194223184.47</v>
      </c>
      <c r="F167" s="66">
        <f t="shared" si="5"/>
        <v>239.66799711361637</v>
      </c>
    </row>
    <row r="168" spans="1:6" ht="12.75">
      <c r="A168" s="99">
        <v>53</v>
      </c>
      <c r="B168" s="100"/>
      <c r="C168" s="60" t="s">
        <v>388</v>
      </c>
      <c r="D168" s="98">
        <f>D169+D172+D174+D176</f>
        <v>803044274.74</v>
      </c>
      <c r="E168" s="98">
        <f>E169+E172+E174+E176</f>
        <v>556000700.21</v>
      </c>
      <c r="F168" s="65">
        <f t="shared" si="5"/>
        <v>69.236618415593</v>
      </c>
    </row>
    <row r="169" spans="1:6" ht="25.5">
      <c r="A169" s="101">
        <v>531</v>
      </c>
      <c r="B169" s="102"/>
      <c r="C169" s="60" t="s">
        <v>389</v>
      </c>
      <c r="D169" s="98">
        <f>D170+D171</f>
        <v>669998896</v>
      </c>
      <c r="E169" s="98">
        <f>E170+E171</f>
        <v>350000000</v>
      </c>
      <c r="F169" s="65">
        <f t="shared" si="5"/>
        <v>52.23889204736839</v>
      </c>
    </row>
    <row r="170" spans="1:6" ht="25.5">
      <c r="A170" s="99"/>
      <c r="B170" s="96">
        <v>5312</v>
      </c>
      <c r="C170" s="93" t="s">
        <v>390</v>
      </c>
      <c r="D170" s="59">
        <v>344570860.8</v>
      </c>
      <c r="E170" s="31">
        <v>180000000</v>
      </c>
      <c r="F170" s="66">
        <f t="shared" si="5"/>
        <v>52.23889204736839</v>
      </c>
    </row>
    <row r="171" spans="1:6" ht="25.5">
      <c r="A171" s="99"/>
      <c r="B171" s="96">
        <v>5314</v>
      </c>
      <c r="C171" s="93" t="s">
        <v>391</v>
      </c>
      <c r="D171" s="59">
        <v>325428035.2</v>
      </c>
      <c r="E171" s="31">
        <v>170000000</v>
      </c>
      <c r="F171" s="66">
        <f t="shared" si="5"/>
        <v>52.23889204736839</v>
      </c>
    </row>
    <row r="172" spans="1:6" ht="25.5">
      <c r="A172" s="101">
        <v>532</v>
      </c>
      <c r="B172" s="102"/>
      <c r="C172" s="97" t="s">
        <v>146</v>
      </c>
      <c r="D172" s="98">
        <f>D173</f>
        <v>990679.63</v>
      </c>
      <c r="E172" s="98">
        <f>E173</f>
        <v>660000</v>
      </c>
      <c r="F172" s="65">
        <f t="shared" si="5"/>
        <v>66.62093173350097</v>
      </c>
    </row>
    <row r="173" spans="1:6" ht="25.5">
      <c r="A173" s="103"/>
      <c r="B173" s="96">
        <v>5321</v>
      </c>
      <c r="C173" s="106" t="s">
        <v>146</v>
      </c>
      <c r="D173" s="32">
        <v>990679.63</v>
      </c>
      <c r="E173" s="31">
        <v>660000</v>
      </c>
      <c r="F173" s="66">
        <f t="shared" si="5"/>
        <v>66.62093173350097</v>
      </c>
    </row>
    <row r="174" spans="1:6" ht="25.5">
      <c r="A174" s="101">
        <v>533</v>
      </c>
      <c r="B174" s="102"/>
      <c r="C174" s="60" t="s">
        <v>392</v>
      </c>
      <c r="D174" s="98">
        <f>D175</f>
        <v>0</v>
      </c>
      <c r="E174" s="98">
        <f>E175</f>
        <v>5340700.21</v>
      </c>
      <c r="F174" s="65"/>
    </row>
    <row r="175" spans="1:6" ht="25.5">
      <c r="A175" s="103"/>
      <c r="B175" s="96">
        <v>5332</v>
      </c>
      <c r="C175" s="93" t="s">
        <v>393</v>
      </c>
      <c r="D175" s="31">
        <v>0</v>
      </c>
      <c r="E175" s="31">
        <v>5340700.21</v>
      </c>
      <c r="F175" s="66"/>
    </row>
    <row r="176" spans="1:6" ht="25.5">
      <c r="A176" s="107">
        <v>534</v>
      </c>
      <c r="B176" s="96"/>
      <c r="C176" s="97" t="s">
        <v>394</v>
      </c>
      <c r="D176" s="30">
        <f>D177</f>
        <v>132054699.11</v>
      </c>
      <c r="E176" s="30">
        <f>E177</f>
        <v>200000000</v>
      </c>
      <c r="F176" s="65">
        <f t="shared" si="5"/>
        <v>151.452391583129</v>
      </c>
    </row>
    <row r="177" spans="1:6" ht="25.5">
      <c r="A177" s="103"/>
      <c r="B177" s="96">
        <v>5341</v>
      </c>
      <c r="C177" s="106" t="s">
        <v>147</v>
      </c>
      <c r="D177" s="32">
        <v>132054699.11</v>
      </c>
      <c r="E177" s="31">
        <v>200000000</v>
      </c>
      <c r="F177" s="66">
        <f t="shared" si="5"/>
        <v>151.452391583129</v>
      </c>
    </row>
    <row r="178" spans="1:6" ht="25.5">
      <c r="A178" s="99">
        <v>54</v>
      </c>
      <c r="B178" s="100"/>
      <c r="C178" s="108" t="s">
        <v>395</v>
      </c>
      <c r="D178" s="98">
        <f>D179+D183+D186+D189</f>
        <v>11054925486.94</v>
      </c>
      <c r="E178" s="98">
        <f>E179+E183+E186+E189</f>
        <v>1794821269.53</v>
      </c>
      <c r="F178" s="65">
        <f t="shared" si="5"/>
        <v>16.235489525916343</v>
      </c>
    </row>
    <row r="179" spans="1:6" ht="38.25">
      <c r="A179" s="101">
        <v>541</v>
      </c>
      <c r="B179" s="102"/>
      <c r="C179" s="108" t="s">
        <v>442</v>
      </c>
      <c r="D179" s="98">
        <f>+D180+D182+D181</f>
        <v>832339019.72</v>
      </c>
      <c r="E179" s="98">
        <f>E180+E182+E181</f>
        <v>985548721.61</v>
      </c>
      <c r="F179" s="65">
        <f t="shared" si="5"/>
        <v>118.40712717535938</v>
      </c>
    </row>
    <row r="180" spans="1:6" ht="25.5">
      <c r="A180" s="103"/>
      <c r="B180" s="96">
        <v>5413</v>
      </c>
      <c r="C180" s="93" t="s">
        <v>396</v>
      </c>
      <c r="D180" s="31">
        <f>817594398.2-D181</f>
        <v>797219242.96</v>
      </c>
      <c r="E180" s="31">
        <v>947427448.84</v>
      </c>
      <c r="F180" s="66">
        <f t="shared" si="5"/>
        <v>118.84151783921962</v>
      </c>
    </row>
    <row r="181" spans="1:6" ht="25.5">
      <c r="A181" s="103"/>
      <c r="B181" s="96">
        <v>5414</v>
      </c>
      <c r="C181" s="93" t="s">
        <v>397</v>
      </c>
      <c r="D181" s="31">
        <f>16496584.53+3878570.71</f>
        <v>20375155.24</v>
      </c>
      <c r="E181" s="31">
        <v>33006839.35</v>
      </c>
      <c r="F181" s="66">
        <f t="shared" si="5"/>
        <v>161.99552327926216</v>
      </c>
    </row>
    <row r="182" spans="1:6" ht="25.5">
      <c r="A182" s="103"/>
      <c r="B182" s="96">
        <v>5416</v>
      </c>
      <c r="C182" s="93" t="s">
        <v>398</v>
      </c>
      <c r="D182" s="31">
        <v>14744621.52</v>
      </c>
      <c r="E182" s="31">
        <v>5114433.42</v>
      </c>
      <c r="F182" s="66">
        <f aca="true" t="shared" si="6" ref="F182:F196">E182/D182*100</f>
        <v>34.68677316038696</v>
      </c>
    </row>
    <row r="183" spans="1:6" ht="38.25">
      <c r="A183" s="101">
        <v>542</v>
      </c>
      <c r="B183" s="102"/>
      <c r="C183" s="60" t="s">
        <v>399</v>
      </c>
      <c r="D183" s="98">
        <f>D184+D185</f>
        <v>191483290.60000002</v>
      </c>
      <c r="E183" s="98">
        <f>E184+E185</f>
        <v>133171310.33</v>
      </c>
      <c r="F183" s="65">
        <f t="shared" si="6"/>
        <v>69.54722258674198</v>
      </c>
    </row>
    <row r="184" spans="1:6" ht="25.5">
      <c r="A184" s="95"/>
      <c r="B184" s="96">
        <v>5422</v>
      </c>
      <c r="C184" s="93" t="s">
        <v>400</v>
      </c>
      <c r="D184" s="31">
        <v>190561989.11</v>
      </c>
      <c r="E184" s="32">
        <v>132530570.73</v>
      </c>
      <c r="F184" s="66">
        <f t="shared" si="6"/>
        <v>69.54722258566373</v>
      </c>
    </row>
    <row r="185" spans="1:6" ht="25.5">
      <c r="A185" s="95"/>
      <c r="B185" s="96">
        <v>5424</v>
      </c>
      <c r="C185" s="93" t="s">
        <v>401</v>
      </c>
      <c r="D185" s="31">
        <v>921301.49</v>
      </c>
      <c r="E185" s="32">
        <v>640739.6</v>
      </c>
      <c r="F185" s="66">
        <f t="shared" si="6"/>
        <v>69.54722280976665</v>
      </c>
    </row>
    <row r="186" spans="1:6" ht="38.25">
      <c r="A186" s="101">
        <v>544</v>
      </c>
      <c r="B186" s="102"/>
      <c r="C186" s="60" t="s">
        <v>402</v>
      </c>
      <c r="D186" s="98">
        <f>D187+D188</f>
        <v>10014736049.53</v>
      </c>
      <c r="E186" s="98">
        <f>E187+E188</f>
        <v>659937310.75</v>
      </c>
      <c r="F186" s="65">
        <f t="shared" si="6"/>
        <v>6.589662548130476</v>
      </c>
    </row>
    <row r="187" spans="1:6" ht="25.5">
      <c r="A187" s="99"/>
      <c r="B187" s="96">
        <v>5443</v>
      </c>
      <c r="C187" s="93" t="s">
        <v>403</v>
      </c>
      <c r="D187" s="59">
        <f>9317894765.76</f>
        <v>9317894765.76</v>
      </c>
      <c r="E187" s="32">
        <v>285362434.15</v>
      </c>
      <c r="F187" s="66">
        <f t="shared" si="6"/>
        <v>3.0625204654446945</v>
      </c>
    </row>
    <row r="188" spans="1:6" ht="25.5">
      <c r="A188" s="99"/>
      <c r="B188" s="96">
        <v>5446</v>
      </c>
      <c r="C188" s="93" t="s">
        <v>404</v>
      </c>
      <c r="D188" s="59">
        <f>696841283.77</f>
        <v>696841283.77</v>
      </c>
      <c r="E188" s="31">
        <v>374574876.6</v>
      </c>
      <c r="F188" s="66">
        <f t="shared" si="6"/>
        <v>53.75325562996244</v>
      </c>
    </row>
    <row r="189" spans="1:6" ht="25.5">
      <c r="A189" s="101">
        <v>545</v>
      </c>
      <c r="B189" s="102"/>
      <c r="C189" s="114" t="s">
        <v>405</v>
      </c>
      <c r="D189" s="98">
        <f>D190</f>
        <v>16367127.09</v>
      </c>
      <c r="E189" s="98">
        <f>E190</f>
        <v>16163926.84</v>
      </c>
      <c r="F189" s="65">
        <f t="shared" si="6"/>
        <v>98.75848553699964</v>
      </c>
    </row>
    <row r="190" spans="1:6" ht="25.5">
      <c r="A190" s="101"/>
      <c r="B190" s="96">
        <v>5453</v>
      </c>
      <c r="C190" s="115" t="s">
        <v>406</v>
      </c>
      <c r="D190" s="32">
        <v>16367127.09</v>
      </c>
      <c r="E190" s="31">
        <v>16163926.84</v>
      </c>
      <c r="F190" s="66">
        <f t="shared" si="6"/>
        <v>98.75848553699964</v>
      </c>
    </row>
    <row r="191" spans="1:6" ht="25.5">
      <c r="A191" s="99">
        <v>55</v>
      </c>
      <c r="B191" s="96"/>
      <c r="C191" s="60" t="s">
        <v>407</v>
      </c>
      <c r="D191" s="98">
        <f>D192+D194</f>
        <v>7653408965.699999</v>
      </c>
      <c r="E191" s="98">
        <f>E192+E194</f>
        <v>8489848435.579996</v>
      </c>
      <c r="F191" s="65">
        <f t="shared" si="6"/>
        <v>110.92897914679116</v>
      </c>
    </row>
    <row r="192" spans="1:6" ht="25.5">
      <c r="A192" s="99">
        <v>551</v>
      </c>
      <c r="B192" s="96"/>
      <c r="C192" s="60" t="s">
        <v>408</v>
      </c>
      <c r="D192" s="98">
        <f>D193</f>
        <v>709138032.56</v>
      </c>
      <c r="E192" s="98">
        <f>E193</f>
        <v>259302567.1099968</v>
      </c>
      <c r="F192" s="65">
        <f t="shared" si="6"/>
        <v>36.56588071773704</v>
      </c>
    </row>
    <row r="193" spans="1:6" ht="25.5">
      <c r="A193" s="99"/>
      <c r="B193" s="96">
        <v>5511</v>
      </c>
      <c r="C193" s="61" t="s">
        <v>409</v>
      </c>
      <c r="D193" s="32">
        <v>709138032.56</v>
      </c>
      <c r="E193" s="32">
        <v>259302567.1099968</v>
      </c>
      <c r="F193" s="66">
        <f t="shared" si="6"/>
        <v>36.56588071773704</v>
      </c>
    </row>
    <row r="194" spans="1:6" ht="12.75">
      <c r="A194" s="101">
        <v>552</v>
      </c>
      <c r="B194" s="102"/>
      <c r="C194" s="60" t="s">
        <v>410</v>
      </c>
      <c r="D194" s="98">
        <f>D195+D196</f>
        <v>6944270933.139999</v>
      </c>
      <c r="E194" s="98">
        <f>E195+E196</f>
        <v>8230545868.469999</v>
      </c>
      <c r="F194" s="65">
        <f t="shared" si="6"/>
        <v>118.52282187308587</v>
      </c>
    </row>
    <row r="195" spans="1:6" ht="25.5">
      <c r="A195" s="99"/>
      <c r="B195" s="96">
        <v>5521</v>
      </c>
      <c r="C195" s="93" t="s">
        <v>411</v>
      </c>
      <c r="D195" s="32">
        <v>3289265933.14</v>
      </c>
      <c r="E195" s="31">
        <v>2689440868.47</v>
      </c>
      <c r="F195" s="66">
        <f t="shared" si="6"/>
        <v>81.76416632578581</v>
      </c>
    </row>
    <row r="196" spans="1:6" ht="25.5">
      <c r="A196" s="109"/>
      <c r="B196" s="96">
        <v>5522</v>
      </c>
      <c r="C196" s="93" t="s">
        <v>412</v>
      </c>
      <c r="D196" s="32">
        <v>3655005000</v>
      </c>
      <c r="E196" s="31">
        <v>5541105000</v>
      </c>
      <c r="F196" s="66">
        <f t="shared" si="6"/>
        <v>151.60321258110454</v>
      </c>
    </row>
  </sheetData>
  <mergeCells count="3">
    <mergeCell ref="A2:B2"/>
    <mergeCell ref="A102:B102"/>
    <mergeCell ref="A155:B155"/>
  </mergeCells>
  <printOptions/>
  <pageMargins left="0.7086614173228347" right="0.4724409448818898" top="0.984251968503937" bottom="0.81" header="0.5118110236220472" footer="0.5118110236220472"/>
  <pageSetup firstPageNumber="18" useFirstPageNumber="1" horizontalDpi="600" verticalDpi="600" orientation="portrait" paperSize="9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2012-04-26T12:08:09Z</cp:lastPrinted>
  <dcterms:created xsi:type="dcterms:W3CDTF">2012-04-24T07:25:11Z</dcterms:created>
  <dcterms:modified xsi:type="dcterms:W3CDTF">2012-04-26T12:09:58Z</dcterms:modified>
  <cp:category/>
  <cp:version/>
  <cp:contentType/>
  <cp:contentStatus/>
</cp:coreProperties>
</file>