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540" windowWidth="16560" windowHeight="7440" activeTab="1"/>
  </bookViews>
  <sheets>
    <sheet name="Izdana" sheetId="1" r:id="rId1"/>
    <sheet name="aktivna" sheetId="2" r:id="rId2"/>
    <sheet name="placanja po jamstvima" sheetId="3" r:id="rId3"/>
    <sheet name="potrazivanja po jamstvima" sheetId="4" r:id="rId4"/>
  </sheets>
  <definedNames>
    <definedName name="_xlnm.Print_Titles" localSheetId="0">'Izdana'!$3:$5</definedName>
    <definedName name="_xlnm.Print_Area" localSheetId="0">'Izdana'!$A$1:$L$40</definedName>
  </definedNames>
  <calcPr fullCalcOnLoad="1"/>
</workbook>
</file>

<file path=xl/comments2.xml><?xml version="1.0" encoding="utf-8"?>
<comments xmlns="http://schemas.openxmlformats.org/spreadsheetml/2006/main">
  <authors>
    <author>MinFin</author>
    <author>tgeric</author>
    <author>mfkor</author>
  </authors>
  <commentList>
    <comment ref="E26" authorId="0">
      <text>
        <r>
          <rPr>
            <b/>
            <sz val="8"/>
            <rFont val="Tahoma"/>
            <family val="2"/>
          </rPr>
          <t>MinFin:</t>
        </r>
        <r>
          <rPr>
            <sz val="8"/>
            <rFont val="Tahoma"/>
            <family val="2"/>
          </rPr>
          <t xml:space="preserve">
projekt podijeljen u 2 faze; j faza  EUR 42.900.000,00 24.12.2010.GOD.
</t>
        </r>
      </text>
    </comment>
    <comment ref="E35" authorId="0">
      <text>
        <r>
          <rPr>
            <b/>
            <sz val="10"/>
            <rFont val="Tahoma"/>
            <family val="2"/>
          </rPr>
          <t>MinFin:</t>
        </r>
        <r>
          <rPr>
            <sz val="10"/>
            <rFont val="Tahoma"/>
            <family val="2"/>
          </rPr>
          <t xml:space="preserve">
ZAJAM SMANJEN NA eur 33.347.054,02 09.09.2010. god.</t>
        </r>
      </text>
    </comment>
    <comment ref="J38" authorId="0">
      <text>
        <r>
          <rPr>
            <b/>
            <sz val="11"/>
            <rFont val="Tahoma"/>
            <family val="2"/>
          </rPr>
          <t>MinFin:</t>
        </r>
        <r>
          <rPr>
            <sz val="11"/>
            <rFont val="Tahoma"/>
            <family val="2"/>
          </rPr>
          <t xml:space="preserve">
dio nepovučen, pa je NOMINALA EUR 19.045.288,89
</t>
        </r>
      </text>
    </comment>
    <comment ref="E40" authorId="0">
      <text>
        <r>
          <rPr>
            <b/>
            <sz val="8"/>
            <rFont val="Tahoma"/>
            <family val="2"/>
          </rPr>
          <t>MinFin:</t>
        </r>
        <r>
          <rPr>
            <sz val="8"/>
            <rFont val="Tahoma"/>
            <family val="2"/>
          </rPr>
          <t xml:space="preserve">
30.12.2012. prva otplata glavnice</t>
        </r>
      </text>
    </comment>
    <comment ref="J42" authorId="0">
      <text>
        <r>
          <rPr>
            <b/>
            <sz val="8"/>
            <rFont val="Tahoma"/>
            <family val="2"/>
          </rPr>
          <t>MinFin:</t>
        </r>
        <r>
          <rPr>
            <sz val="8"/>
            <rFont val="Tahoma"/>
            <family val="2"/>
          </rPr>
          <t xml:space="preserve">
AC Ri-ZG vodi  EUR 133.500.000,00
</t>
        </r>
      </text>
    </comment>
    <comment ref="G57" authorId="1">
      <text>
        <r>
          <rPr>
            <b/>
            <sz val="9"/>
            <rFont val="Tahoma"/>
            <family val="2"/>
          </rPr>
          <t>tgeric:</t>
        </r>
        <r>
          <rPr>
            <sz val="9"/>
            <rFont val="Tahoma"/>
            <family val="2"/>
          </rPr>
          <t xml:space="preserve">
Jamstvo izdano Deutsche Bank, preuzeo HBOR</t>
        </r>
      </text>
    </comment>
    <comment ref="E58" authorId="0">
      <text>
        <r>
          <rPr>
            <b/>
            <sz val="8"/>
            <rFont val="Tahoma"/>
            <family val="2"/>
          </rPr>
          <t>MinFin:</t>
        </r>
        <r>
          <rPr>
            <sz val="8"/>
            <rFont val="Tahoma"/>
            <family val="2"/>
          </rPr>
          <t xml:space="preserve">
povučeno EUR 11.007.762,87
</t>
        </r>
      </text>
    </comment>
    <comment ref="Q62" authorId="0">
      <text>
        <r>
          <rPr>
            <b/>
            <sz val="10"/>
            <rFont val="Tahoma"/>
            <family val="2"/>
          </rPr>
          <t>MinFin:</t>
        </r>
        <r>
          <rPr>
            <sz val="10"/>
            <rFont val="Tahoma"/>
            <family val="2"/>
          </rPr>
          <t xml:space="preserve">
vezano uz F-002-05
</t>
        </r>
      </text>
    </comment>
    <comment ref="J70" authorId="2">
      <text>
        <r>
          <rPr>
            <b/>
            <sz val="9"/>
            <rFont val="Tahoma"/>
            <family val="2"/>
          </rPr>
          <t>mfkor: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otkazano je 3.012.438,94 eur, tako da je nominala zajma 46.987.561,06 eur (koliko je i povučeno) (iznos od 566.019,22 eur koji je iskazan kao otplata zapravo je povrat neutrošenih sredstava)</t>
        </r>
      </text>
    </comment>
    <comment ref="J90" authorId="2">
      <text>
        <r>
          <rPr>
            <b/>
            <sz val="9"/>
            <rFont val="Tahoma"/>
            <family val="2"/>
          </rPr>
          <t>mfkor: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Odlukom VRH od 24. rujna 2015. godine MF preuzelo dio jamstva u iznosu od 516.000.000,00 kn tj. 67.663.904,99 eur i ta iznos je prebačen u jamstva van snage.
Preostali izos jamstva ostaje i dalje pod jamstvom u iznosu od 300.216.000,00 kn tj. 39.367.804,07 eur </t>
        </r>
      </text>
    </comment>
    <comment ref="H139" authorId="2">
      <text>
        <r>
          <rPr>
            <b/>
            <sz val="12"/>
            <rFont val="Tahoma"/>
            <family val="2"/>
          </rPr>
          <t>mfkor:</t>
        </r>
        <r>
          <rPr>
            <sz val="12"/>
            <rFont val="Tahoma"/>
            <family val="2"/>
          </rPr>
          <t xml:space="preserve">
jamstva F-001-13 i F-039-15, MFI iskazuju zbirno. Kad budu povlačenja presla iznos od 18.800.000,00 EUR, onda počinju povlačenja po jamstvu F-039-15</t>
        </r>
      </text>
    </comment>
  </commentList>
</comments>
</file>

<file path=xl/sharedStrings.xml><?xml version="1.0" encoding="utf-8"?>
<sst xmlns="http://schemas.openxmlformats.org/spreadsheetml/2006/main" count="2808" uniqueCount="1039">
  <si>
    <t>Riznični broj jamstva</t>
  </si>
  <si>
    <t>Datum izdavanja</t>
  </si>
  <si>
    <t>U korist</t>
  </si>
  <si>
    <t>Dužnik</t>
  </si>
  <si>
    <t>Valuta</t>
  </si>
  <si>
    <t>Iznos jamstva</t>
  </si>
  <si>
    <t>Iznos jamstva u kunama</t>
  </si>
  <si>
    <t>Krajnji rok dospijeća</t>
  </si>
  <si>
    <t>Datum</t>
  </si>
  <si>
    <t>Klasa, Ur. broj</t>
  </si>
  <si>
    <t>Namjena kredita</t>
  </si>
  <si>
    <t>EUR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</si>
  <si>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</si>
  <si>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</si>
  <si>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</si>
  <si>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</si>
  <si>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</si>
  <si>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</si>
  <si>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</si>
  <si>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</si>
  <si>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</si>
  <si>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1.</t>
  </si>
  <si>
    <t>2.</t>
  </si>
  <si>
    <t>3.</t>
  </si>
  <si>
    <t xml:space="preserve">Odluka Vlade RH </t>
  </si>
  <si>
    <t>HRK</t>
  </si>
  <si>
    <t>USD</t>
  </si>
  <si>
    <t>HBOR</t>
  </si>
  <si>
    <t>2017.</t>
  </si>
  <si>
    <t>4.</t>
  </si>
  <si>
    <t>1.) JAMSTVA IZDANA IZVANPRORAČUNSKIM KORISNICIMA</t>
  </si>
  <si>
    <t>2.) JAMSTVA IZDANA PO POSEBNOM ZAKONU</t>
  </si>
  <si>
    <t>3.) ČINIDBENA JAMSTVA</t>
  </si>
  <si>
    <t>5.</t>
  </si>
  <si>
    <t>HRVATSKA POŠTANSKA BANKA, dioničko društvo</t>
  </si>
  <si>
    <t>Red.
Broj</t>
  </si>
  <si>
    <t>4.) JAMSTVA ZA REFINANCIRANJE OBVEZA</t>
  </si>
  <si>
    <t>5.) NOVA FINANCIJSKA JAMSTVA</t>
  </si>
  <si>
    <t>UKUPNO IZDANA JAMSTVA (1+2+3+4+5)</t>
  </si>
  <si>
    <t>16.07.2015.</t>
  </si>
  <si>
    <t>022-03/15-04/282
50301-05/18-15-2</t>
  </si>
  <si>
    <t>24.09.2015.</t>
  </si>
  <si>
    <t>022-03/15-04/416
50301-05/18-15-2</t>
  </si>
  <si>
    <t>EBRD</t>
  </si>
  <si>
    <t>F-002-16</t>
  </si>
  <si>
    <t>12.04.2016.</t>
  </si>
  <si>
    <t>ULJANIK d.d. - za kreditno zaduženje radi financiranja Nov. 522</t>
  </si>
  <si>
    <t>F-003-16</t>
  </si>
  <si>
    <t>ULJANIK d.d. - za kreditno zaduženje radi financiranja Nov. 526</t>
  </si>
  <si>
    <t>F-001-16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</si>
  <si>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</si>
  <si>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</si>
  <si>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</si>
  <si>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</si>
  <si>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</si>
  <si>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</si>
  <si>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</si>
  <si>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</si>
  <si>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</si>
  <si>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</si>
  <si>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</si>
  <si>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</si>
  <si>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</si>
  <si>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</si>
  <si>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</si>
  <si>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</si>
  <si>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</si>
  <si>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10.03.2016.</t>
  </si>
  <si>
    <t>HRVATSKE AUTOCESTE d.o.o. - za kreditno zaduženje radi urednog servisiranja dospjelih kreditnih obveza i za restrukturiranje društva</t>
  </si>
  <si>
    <t>12.05.2016.</t>
  </si>
  <si>
    <t>022-03/16-04/97
50301-05/18-16-4</t>
  </si>
  <si>
    <t>F-004-16</t>
  </si>
  <si>
    <t>16.05.2016.</t>
  </si>
  <si>
    <t>ZABA, PBZ, ERSTE</t>
  </si>
  <si>
    <t>HRVATSKE AUTOCESTE d.o.o. - u svrhu urednog servisiranja dospjelih kreditnih obveza sukladno planu poslovanja za 2016. godinu</t>
  </si>
  <si>
    <t>2024.</t>
  </si>
  <si>
    <t>022-03/16-04/96
50301-05/18-16-4</t>
  </si>
  <si>
    <t>F-005-16</t>
  </si>
  <si>
    <t>ZABA, PBZ, HPB</t>
  </si>
  <si>
    <t>25.05.2016.</t>
  </si>
  <si>
    <t>022-03/16-04/102
50301-05/18-16-4</t>
  </si>
  <si>
    <t>F-006-16</t>
  </si>
  <si>
    <t>ERSTE, PBZ, SGS, ZABA</t>
  </si>
  <si>
    <t xml:space="preserve">HRVATSKE CESTE d.o.o. - u svrhu financiranja građenja i održavanja državnih cesta i podmirenje kreditnih obveza u 2016. godini </t>
  </si>
  <si>
    <t>2026.</t>
  </si>
  <si>
    <t>18.05.2016.</t>
  </si>
  <si>
    <t>022-03/16-04/118
50301-05/18-16-4</t>
  </si>
  <si>
    <t>F-007-16</t>
  </si>
  <si>
    <t>09.06.2016.</t>
  </si>
  <si>
    <t>AUTOCESTA RIJEKA - ZAGREB d.d. - u svrhu financiranja plana poslovanja za 2016. godinu</t>
  </si>
  <si>
    <t>2023.</t>
  </si>
  <si>
    <t>022-03/16-04/113
50301-05/18-16-2</t>
  </si>
  <si>
    <t>F-008-16</t>
  </si>
  <si>
    <t>10.06.2016.</t>
  </si>
  <si>
    <t>ULJANIK d.d. - za izdavanje bankarske kontragarancije za povrat avansa za Nov. 531</t>
  </si>
  <si>
    <t>F-009-16</t>
  </si>
  <si>
    <t>ULJANIK d.d. - za izdavanje bankarske kontragarancije za povrat avansa za Nov. 532</t>
  </si>
  <si>
    <t>F-010-16</t>
  </si>
  <si>
    <t>ULJANIK d.d. - za izdavanje neizravne bankarske garancije za povrat avansa za Nov. 531</t>
  </si>
  <si>
    <t>F-011-16</t>
  </si>
  <si>
    <t>ULJANIK d.d. - za izdavanje neizravne bankarske garancije za povrat avansa za Nov. 532</t>
  </si>
  <si>
    <t>07.07.2016.</t>
  </si>
  <si>
    <t>2030.</t>
  </si>
  <si>
    <t>2019.</t>
  </si>
  <si>
    <t>022-03/16-04/110
50301-05/18-16-2</t>
  </si>
  <si>
    <t>F-012-16</t>
  </si>
  <si>
    <t>01.07.2016.</t>
  </si>
  <si>
    <t>ULJANIK d.d. - za izdavanje  bankarske garancije za povrat avansa za Nov. 530</t>
  </si>
  <si>
    <t>2018.</t>
  </si>
  <si>
    <t>F-013-16</t>
  </si>
  <si>
    <t>PRIVREDNA BANKA ZAGREB d.d.</t>
  </si>
  <si>
    <t>ULJANIK d.d. - za izdavanje  bankarske kontragarancije  za povrat avansa za Nov. 530</t>
  </si>
  <si>
    <t>08.06.2016.</t>
  </si>
  <si>
    <t>022-03/16-04/69
50301-05/18-16-4</t>
  </si>
  <si>
    <t>F-015-16</t>
  </si>
  <si>
    <t>19.07.2016.</t>
  </si>
  <si>
    <t>JADROPLOV d.d. - za provedbu financijske sanacije društva</t>
  </si>
  <si>
    <t>2022.</t>
  </si>
  <si>
    <t>27.06.2016.</t>
  </si>
  <si>
    <t>022-03/16-04/179
50301-05/18-16-4</t>
  </si>
  <si>
    <t>F-014-16</t>
  </si>
  <si>
    <t>18.07.2016.</t>
  </si>
  <si>
    <t>HRVATSKA POŠTANSKA BANKA, dioničko društvo,
CROATIA BANKA d.d.</t>
  </si>
  <si>
    <t>022-03/15-04/417
50301-05/18-15-2</t>
  </si>
  <si>
    <t>F-016-16</t>
  </si>
  <si>
    <t>04.08.2016.</t>
  </si>
  <si>
    <t>Erste&amp;Steiermärkische Bank d.d.</t>
  </si>
  <si>
    <t>ULJANIK d.d. - za kreditno zaduženje radi financiranja Nov. 527</t>
  </si>
  <si>
    <t>F-017-16</t>
  </si>
  <si>
    <t>ULJANIK d.d. - za kreditno zaduženje radi financiranja Nov. 528</t>
  </si>
  <si>
    <t>F-019-16</t>
  </si>
  <si>
    <t>05.09.2016.</t>
  </si>
  <si>
    <t>ULJANIK d.d. - za kreditno zaduženje radi financiranja Nov. 529</t>
  </si>
  <si>
    <t>31.08.2016.</t>
  </si>
  <si>
    <t>022-03/16-04/262
50301-05/18-16-2</t>
  </si>
  <si>
    <t>F-018-16</t>
  </si>
  <si>
    <t>08.09.2016.</t>
  </si>
  <si>
    <t>PETROKEMIJA d.d. - za kreditno zaduženje radi provedbe restrukturiranja i financijske konsolidacije društva</t>
  </si>
  <si>
    <t>2027.</t>
  </si>
  <si>
    <t>23.09.2016.</t>
  </si>
  <si>
    <t>21.09.2016.</t>
  </si>
  <si>
    <t>022-03/16-04/279
50301-05/18-16-1</t>
  </si>
  <si>
    <t>F-020-16</t>
  </si>
  <si>
    <t>HRVATSKA BRODOGRADNJA TROGIR d.o.o. - za izdavanje  bankarske garancije  za povrat avansa za Nov. 344</t>
  </si>
  <si>
    <t>14.12.2016.</t>
  </si>
  <si>
    <t>022-03/16-04/352
50301-25/18-16-4</t>
  </si>
  <si>
    <t>F-021-16</t>
  </si>
  <si>
    <t>20.12.2016.</t>
  </si>
  <si>
    <t>ERSTE, HPB, PBZ, SGS, ZABA</t>
  </si>
  <si>
    <t>F-022-16</t>
  </si>
  <si>
    <t>21.12.2016.</t>
  </si>
  <si>
    <t xml:space="preserve">HŽ CARGO  d.o.o. - za refinanciranje glavnice po ugovoru o kratkoročnom kreditu </t>
  </si>
  <si>
    <t xml:space="preserve">022-03/15-04/467                                           50301-05/18-16-16          022-03/15-04/467            50301-05/18-16-14  </t>
  </si>
  <si>
    <t xml:space="preserve"> PREGLED DANIH  JAMSTAVA U 2016. GODINI</t>
  </si>
  <si>
    <t>AKTIVNA  DRŽAVNA  JAMSTVA  od  1.7.1999  do 31.12.2016.</t>
  </si>
  <si>
    <t>Red.
broj</t>
  </si>
  <si>
    <t xml:space="preserve">Zaklj./Odluka Vlade RH </t>
  </si>
  <si>
    <t>Riznični 
broj jamstva</t>
  </si>
  <si>
    <t xml:space="preserve"> Nominalni iznos jamstva</t>
  </si>
  <si>
    <t>Iznos  jamstva u kunama</t>
  </si>
  <si>
    <t>Valuta stanja</t>
  </si>
  <si>
    <t>Korištenje instrumenta duga u tromjesečju</t>
  </si>
  <si>
    <t>Plaćanje dužnika po instrumentu duga u tromjesečju</t>
  </si>
  <si>
    <t>Plaćanje od strane MF po jamstvu</t>
  </si>
  <si>
    <t>Stanje na kraju izvještajnog tromjesečja</t>
  </si>
  <si>
    <t>Povrati dužnika davatelju jamstva u tromjesečju</t>
  </si>
  <si>
    <t>P 
ili
 N</t>
  </si>
  <si>
    <t>domaće 
ili 
ino</t>
  </si>
  <si>
    <t>Klasa; Ur.broj</t>
  </si>
  <si>
    <t>u valuti stanja</t>
  </si>
  <si>
    <t>u HRK</t>
  </si>
  <si>
    <t>25.10.2001.</t>
  </si>
  <si>
    <t>340-03/01-01/03
5030115-01-4</t>
  </si>
  <si>
    <t>R-JHD-978-JA</t>
  </si>
  <si>
    <t>29.10.2001.</t>
  </si>
  <si>
    <t>EIB</t>
  </si>
  <si>
    <t xml:space="preserve">HRVATSKE CESTE d.o.o. </t>
  </si>
  <si>
    <t>N</t>
  </si>
  <si>
    <t>i</t>
  </si>
  <si>
    <t>22.12.2000.</t>
  </si>
  <si>
    <t>441-03/96-01/17
5030114-00-2</t>
  </si>
  <si>
    <t>R- 840-ACA-JJ</t>
  </si>
  <si>
    <t>19.02.2001.</t>
  </si>
  <si>
    <t>EXIM Korea</t>
  </si>
  <si>
    <t xml:space="preserve">LUČKA UPRAVA  RIJEKA </t>
  </si>
  <si>
    <t>03.07.2002.</t>
  </si>
  <si>
    <t>Zakon o potvrđivanju Ug.; NN br. 8/02</t>
  </si>
  <si>
    <t>R-JHC-978-JA</t>
  </si>
  <si>
    <t>22.10.2001.</t>
  </si>
  <si>
    <t xml:space="preserve">AUTOCESTA RIJEKA - ZAGREB </t>
  </si>
  <si>
    <t>27.7.2001.</t>
  </si>
  <si>
    <t>Zakon o potvrđivanju Ugovora; NN br. 9/01</t>
  </si>
  <si>
    <t>R-JHF-978-JA</t>
  </si>
  <si>
    <t>04.08.2001.</t>
  </si>
  <si>
    <t>CEB</t>
  </si>
  <si>
    <t>HBOR- malo i srednje poduzetništvo</t>
  </si>
  <si>
    <t>14.03.2002.</t>
  </si>
  <si>
    <t>403-01/02-01/03
5030120-02-1</t>
  </si>
  <si>
    <t>R-JCF-978-JB</t>
  </si>
  <si>
    <t>23.05.2002.</t>
  </si>
  <si>
    <t>Zagrebačka banka d.d.</t>
  </si>
  <si>
    <t>GRAD VRBOVEC</t>
  </si>
  <si>
    <t>d</t>
  </si>
  <si>
    <t>11.07.2002.</t>
  </si>
  <si>
    <t>441-03/98-01/51
5030120-02-3</t>
  </si>
  <si>
    <t>R-JIA-978-JB</t>
  </si>
  <si>
    <t>26.07.2002.</t>
  </si>
  <si>
    <t>GRAD SVETI IVAN ZELINA</t>
  </si>
  <si>
    <t>29.08.2002.</t>
  </si>
  <si>
    <t>343-08/02-01/02
5030115-02-9</t>
  </si>
  <si>
    <t>R-ADG-978-JB</t>
  </si>
  <si>
    <t>11.09.2002.</t>
  </si>
  <si>
    <t xml:space="preserve">HRVATSKA KONTROLA ZRAČNE PLOVIDBE d.o.o. </t>
  </si>
  <si>
    <t>2025.</t>
  </si>
  <si>
    <t>19.12.2002.</t>
  </si>
  <si>
    <t>340-03/02-03/02
5030115-02-26</t>
  </si>
  <si>
    <t>R-ADB-978-JB</t>
  </si>
  <si>
    <t>31.12.2002.</t>
  </si>
  <si>
    <t>ZABA, (DEPFA)</t>
  </si>
  <si>
    <t>HRVATSKE AUTOCESTE d.o.o.</t>
  </si>
  <si>
    <t>2016.</t>
  </si>
  <si>
    <t>13.08.2002.</t>
  </si>
  <si>
    <t>Zakon o potvrđivanju Ugovora; NN br. 10/02</t>
  </si>
  <si>
    <t>R-ADF-978-JB</t>
  </si>
  <si>
    <t>21.08.2002.</t>
  </si>
  <si>
    <t>10.10.2003.</t>
  </si>
  <si>
    <t>340-03/03-02/01
5030115-03-10</t>
  </si>
  <si>
    <t>F-038-03</t>
  </si>
  <si>
    <t>14.10.2003.</t>
  </si>
  <si>
    <t>Deutsche bank AG, Singapore branch The Bank Of Tokyo - Mitsubischi ltd., Mizuho Corporate Bank ltd.</t>
  </si>
  <si>
    <t xml:space="preserve">HRVATSKE AUTOCESTE d.o.o. </t>
  </si>
  <si>
    <t>17.10.2002.</t>
  </si>
  <si>
    <t>340-03/02-03/02
5030115-02-20</t>
  </si>
  <si>
    <t>F-046-03</t>
  </si>
  <si>
    <t>09.07.2003.</t>
  </si>
  <si>
    <t>22.05.2003.</t>
  </si>
  <si>
    <t>342-01/03-03/03
5030115-03-3</t>
  </si>
  <si>
    <t>F-047-03</t>
  </si>
  <si>
    <t xml:space="preserve">IBRD </t>
  </si>
  <si>
    <t>342-01/03-03/03
5030115-03-5</t>
  </si>
  <si>
    <t>HRVATSKE CESTE d.o.o.</t>
  </si>
  <si>
    <t>342-01/03-03/03
5030115-03-7</t>
  </si>
  <si>
    <t>12.12.2002.</t>
  </si>
  <si>
    <t>340-03/02-03/02
5030115-02-22</t>
  </si>
  <si>
    <t>F-048-03</t>
  </si>
  <si>
    <t>08.05.2003.</t>
  </si>
  <si>
    <t>2021.</t>
  </si>
  <si>
    <t>19.06.2004.</t>
  </si>
  <si>
    <t>340-03/04-02/01
5030116-04-5</t>
  </si>
  <si>
    <t>F-010-04</t>
  </si>
  <si>
    <t>28.06.2004.</t>
  </si>
  <si>
    <t>Private Export Funding Corporation (PEFCO)</t>
  </si>
  <si>
    <t>30.06.2004.</t>
  </si>
  <si>
    <t>340-03/03-01/03
5030115-04-6</t>
  </si>
  <si>
    <t>F-012-04</t>
  </si>
  <si>
    <t>21.09.2004.</t>
  </si>
  <si>
    <t>2031.</t>
  </si>
  <si>
    <t>16.12.2003.</t>
  </si>
  <si>
    <t>310-05/02-02/03
5030115-03-5</t>
  </si>
  <si>
    <t>F-015-04</t>
  </si>
  <si>
    <t>16.04.2004.</t>
  </si>
  <si>
    <t>PLINACRO d.o.o.</t>
  </si>
  <si>
    <t xml:space="preserve">EUR </t>
  </si>
  <si>
    <t>10.11.2003.
02.07.2004.</t>
  </si>
  <si>
    <t>340-03/03-01/03
5030115-03-4
Zakon o potvrđ.Ug.; NN br. 6/04</t>
  </si>
  <si>
    <t>F-019-04</t>
  </si>
  <si>
    <t>10.07.2004.</t>
  </si>
  <si>
    <t>24.02.2005.</t>
  </si>
  <si>
    <t>340-03/05-02/01
5030120-05-4</t>
  </si>
  <si>
    <t>F-004-05</t>
  </si>
  <si>
    <t>02.03.2005.</t>
  </si>
  <si>
    <t>PBZ, RBA, ZABA</t>
  </si>
  <si>
    <t>14.07.2005.</t>
  </si>
  <si>
    <t>340-03/05-02/01
5030120-05-8</t>
  </si>
  <si>
    <t>F-010-05</t>
  </si>
  <si>
    <t>20.07.2005.</t>
  </si>
  <si>
    <t>PBZ, ZABA</t>
  </si>
  <si>
    <t>2020.</t>
  </si>
  <si>
    <t>23.06.2005.</t>
  </si>
  <si>
    <t>340-03/05-02/02
5030105-05-5</t>
  </si>
  <si>
    <t>F-011-05</t>
  </si>
  <si>
    <t>2032.</t>
  </si>
  <si>
    <t>23.</t>
  </si>
  <si>
    <t>28.03.2006.</t>
  </si>
  <si>
    <t>340-03/06-02/01
5030120-06-4</t>
  </si>
  <si>
    <t>F-007-06</t>
  </si>
  <si>
    <t>04.04.2006.</t>
  </si>
  <si>
    <t>24.</t>
  </si>
  <si>
    <t>13.04.2006.</t>
  </si>
  <si>
    <t>340-03/06-02/02
5030120-03-1</t>
  </si>
  <si>
    <t>F-008-06</t>
  </si>
  <si>
    <t>21.04.2006.</t>
  </si>
  <si>
    <t>25.</t>
  </si>
  <si>
    <t xml:space="preserve">01.12.2005.   </t>
  </si>
  <si>
    <t>340-03/04-02/10
5030116-05-3
Zakon o potvrđ.Ug.; NN br. 8/06</t>
  </si>
  <si>
    <t>F-009-06</t>
  </si>
  <si>
    <t>09.03.2006.</t>
  </si>
  <si>
    <t>2034.</t>
  </si>
  <si>
    <t>26.</t>
  </si>
  <si>
    <t>09.06.2006.</t>
  </si>
  <si>
    <t>340-03/06-02/01
5030120-03-5</t>
  </si>
  <si>
    <t>F-016-06</t>
  </si>
  <si>
    <t>27.</t>
  </si>
  <si>
    <t xml:space="preserve">25.05.2006.   </t>
  </si>
  <si>
    <t>340-03/04-02/10
5030122-06-6
Zakon o potvrđ.Ug.; NN br. 11/06</t>
  </si>
  <si>
    <t>F-019-06</t>
  </si>
  <si>
    <t>26.07.2006.</t>
  </si>
  <si>
    <t>28.</t>
  </si>
  <si>
    <t>07.11.2006.</t>
  </si>
  <si>
    <t>340-03/06-02/01
5030105-06-7</t>
  </si>
  <si>
    <t>F-028-06</t>
  </si>
  <si>
    <t>15.11.2006.</t>
  </si>
  <si>
    <t>29.</t>
  </si>
  <si>
    <t>20.07.2006.</t>
  </si>
  <si>
    <t>342-21/06-02/02
5030114-06-7</t>
  </si>
  <si>
    <t>F-029-06</t>
  </si>
  <si>
    <t>20.11.2006.</t>
  </si>
  <si>
    <t>IBRD</t>
  </si>
  <si>
    <t>LUČKA UPRAVA PLOČE</t>
  </si>
  <si>
    <t>30.</t>
  </si>
  <si>
    <t>25.05.2006.</t>
  </si>
  <si>
    <t>340-03/06-02/02
5030122-06-10</t>
  </si>
  <si>
    <t>F-031-06</t>
  </si>
  <si>
    <t>12.12.2006.</t>
  </si>
  <si>
    <t>31.</t>
  </si>
  <si>
    <t>340-03/06-02/02
5030122-06-6</t>
  </si>
  <si>
    <t>F-032-06</t>
  </si>
  <si>
    <t>32.</t>
  </si>
  <si>
    <t>25.01.2007.</t>
  </si>
  <si>
    <t>340-03/07-01/02
5030120-07-1</t>
  </si>
  <si>
    <t>F-002-07</t>
  </si>
  <si>
    <t>01.02.2007.</t>
  </si>
  <si>
    <t>33.</t>
  </si>
  <si>
    <t>04.05.2007.</t>
  </si>
  <si>
    <t>340-03/07-01/02
5030120-07-3</t>
  </si>
  <si>
    <t>F-021-07</t>
  </si>
  <si>
    <t>15.05.2007.</t>
  </si>
  <si>
    <t>DEPFA Investment Bank Ltd.</t>
  </si>
  <si>
    <t>34.</t>
  </si>
  <si>
    <t>26.04.2007.</t>
  </si>
  <si>
    <t>342-01/03-03/03
5030114-07-3</t>
  </si>
  <si>
    <t>F-024-07</t>
  </si>
  <si>
    <t>03.07.2007.</t>
  </si>
  <si>
    <t>35.</t>
  </si>
  <si>
    <t>02.08.2007.</t>
  </si>
  <si>
    <t>340-03/07-01/11
5030120-07-1</t>
  </si>
  <si>
    <t>F-027-07</t>
  </si>
  <si>
    <t>20.08.2007.</t>
  </si>
  <si>
    <t>PBZ, ZABA, Societe Generale- Splitska banka</t>
  </si>
  <si>
    <t>36.</t>
  </si>
  <si>
    <t>30.08.2007.</t>
  </si>
  <si>
    <t>342-21/07-02/04
5030114-07-8</t>
  </si>
  <si>
    <t>F-032-07</t>
  </si>
  <si>
    <t>07.09.2007.</t>
  </si>
  <si>
    <t>Kreditanstalt für Wiederaufbau</t>
  </si>
  <si>
    <t xml:space="preserve">LUČKA UPRAVA ZADAR </t>
  </si>
  <si>
    <t>37.</t>
  </si>
  <si>
    <t>19.07.2007.</t>
  </si>
  <si>
    <t>340-03/07-01/09
5030114-07-1</t>
  </si>
  <si>
    <t>F-033-07</t>
  </si>
  <si>
    <t>24.09.2007.</t>
  </si>
  <si>
    <t>38.</t>
  </si>
  <si>
    <t>F-034-07</t>
  </si>
  <si>
    <t>39.</t>
  </si>
  <si>
    <t>342-21/07-02/04
5030114-07-1</t>
  </si>
  <si>
    <t>F-036-07</t>
  </si>
  <si>
    <t>LUČKA UPRAVA ZADAR</t>
  </si>
  <si>
    <t>2036.</t>
  </si>
  <si>
    <t>40.</t>
  </si>
  <si>
    <t>28.06.2007.</t>
  </si>
  <si>
    <t>310-05/02-02/03
5030114-07-1</t>
  </si>
  <si>
    <t>F-037-07</t>
  </si>
  <si>
    <t>12.10.2007.</t>
  </si>
  <si>
    <t xml:space="preserve">PLINACRO d.o.o. </t>
  </si>
  <si>
    <t>2029.</t>
  </si>
  <si>
    <t>41.</t>
  </si>
  <si>
    <t>27.09.2007.</t>
  </si>
  <si>
    <t>340-03/07-01/02
5030120-07-7</t>
  </si>
  <si>
    <t>F-038 -07</t>
  </si>
  <si>
    <t>10.10.2007.</t>
  </si>
  <si>
    <t>42.</t>
  </si>
  <si>
    <t>29.11.2007.</t>
  </si>
  <si>
    <t>340-03/07-01/09
5030105-07-8</t>
  </si>
  <si>
    <t>F-057-07</t>
  </si>
  <si>
    <t>10.12.2007.</t>
  </si>
  <si>
    <t>DEXIA Kommunalkredit Bank AG</t>
  </si>
  <si>
    <t>43.</t>
  </si>
  <si>
    <t>21.02.2008.</t>
  </si>
  <si>
    <t>340-03/08-01/04
5030105-08-3</t>
  </si>
  <si>
    <t>F-008-08</t>
  </si>
  <si>
    <t>11.03.2008.</t>
  </si>
  <si>
    <t>DEXIA Kommunalkredit Bank AG i Banca Infrastrutture Innovazione  e Sviluppo S.p.A.</t>
  </si>
  <si>
    <t>44.</t>
  </si>
  <si>
    <t>02.05.2008.</t>
  </si>
  <si>
    <t>340-03/08-01/02
5030105-08-5</t>
  </si>
  <si>
    <t>F-017-08</t>
  </si>
  <si>
    <t>14.05.2008.</t>
  </si>
  <si>
    <t xml:space="preserve">DEXIA Kommunalkredit Bank AG </t>
  </si>
  <si>
    <t>45.</t>
  </si>
  <si>
    <t>20.06.2008.</t>
  </si>
  <si>
    <t>340-03/08-01/03
5030105-08-5</t>
  </si>
  <si>
    <t>F-022-08</t>
  </si>
  <si>
    <t>27.06.2008.</t>
  </si>
  <si>
    <t>46.</t>
  </si>
  <si>
    <t>28.08.2008.</t>
  </si>
  <si>
    <t>340-03/08-01/02
5030105-08-11</t>
  </si>
  <si>
    <t>F-029-08</t>
  </si>
  <si>
    <t>08.09.2008.</t>
  </si>
  <si>
    <t>DEPFA  Bank Plc Nicosia Branch</t>
  </si>
  <si>
    <t>47.</t>
  </si>
  <si>
    <t>14.11.2008.</t>
  </si>
  <si>
    <t>340-03/08-01/03
5030105-08-13</t>
  </si>
  <si>
    <t xml:space="preserve">F-037-08
</t>
  </si>
  <si>
    <t>24.11.2008.</t>
  </si>
  <si>
    <t>PBZ, ZABA,
(Banca Infrastrutture Innovazione e Sviluppo SpA)</t>
  </si>
  <si>
    <t>48.</t>
  </si>
  <si>
    <t>12.12.2008.</t>
  </si>
  <si>
    <t>340-03/08-01/02
5030105-08-19</t>
  </si>
  <si>
    <t>F-038-08</t>
  </si>
  <si>
    <t>16.12.2008.</t>
  </si>
  <si>
    <t>49.</t>
  </si>
  <si>
    <t>24.10.2008.</t>
  </si>
  <si>
    <t>342-01/03-03/03
5030105-08-1</t>
  </si>
  <si>
    <t>F-018-09</t>
  </si>
  <si>
    <t>30.06.2009.</t>
  </si>
  <si>
    <t>50.</t>
  </si>
  <si>
    <t>26.06.2009.</t>
  </si>
  <si>
    <t>334-07/01-01/03
5030116-09-1</t>
  </si>
  <si>
    <t>F-021-09</t>
  </si>
  <si>
    <t>29.07.2009.</t>
  </si>
  <si>
    <t>LUČKA UPRAVA SPLIT</t>
  </si>
  <si>
    <t>51.</t>
  </si>
  <si>
    <t>02.07.2009.</t>
  </si>
  <si>
    <t>441-03/09-01/09
5030120-09-1</t>
  </si>
  <si>
    <t>F-028-09</t>
  </si>
  <si>
    <t>06.11.2009.</t>
  </si>
  <si>
    <t>HBOR - Kreditni program financiranja izvoza</t>
  </si>
  <si>
    <t>2037.</t>
  </si>
  <si>
    <t>52.</t>
  </si>
  <si>
    <t>03.08.2009.</t>
  </si>
  <si>
    <t>510-08/08-01/03
5030104-09-1</t>
  </si>
  <si>
    <t>F-001-10</t>
  </si>
  <si>
    <t>11.01.2010.</t>
  </si>
  <si>
    <t>Privredna banka Zagreb d.d.</t>
  </si>
  <si>
    <t xml:space="preserve"> HRVATSKI ZAVOD ZA TRANSFUZIJSKU MEDICINU</t>
  </si>
  <si>
    <t>P</t>
  </si>
  <si>
    <t>53.</t>
  </si>
  <si>
    <t>24.03.2010.</t>
  </si>
  <si>
    <t>310-14/10-02/04
5030120-10-9</t>
  </si>
  <si>
    <t>F-013-10</t>
  </si>
  <si>
    <t>28.04.2010.</t>
  </si>
  <si>
    <t xml:space="preserve">ULJANIK BRODOGRADILIŠTE d.d.  </t>
  </si>
  <si>
    <t>54.</t>
  </si>
  <si>
    <t>11.03.2010.</t>
  </si>
  <si>
    <t>441-03/10-01/03
5030105-10-1</t>
  </si>
  <si>
    <t>F-014-10</t>
  </si>
  <si>
    <t>15.05.2010.</t>
  </si>
  <si>
    <t xml:space="preserve">LUČKA UPRAVA ŠIBENIK </t>
  </si>
  <si>
    <t>55.</t>
  </si>
  <si>
    <t>17.06.2010.</t>
  </si>
  <si>
    <t>340-03/10-01/02
5030120-10-7</t>
  </si>
  <si>
    <t xml:space="preserve">F-016-10 </t>
  </si>
  <si>
    <t>02.07.2010.</t>
  </si>
  <si>
    <t>(Banca Infrastrutture Innovazione e Sviluppo SpA), PBZ d.d. Zagreb,Raiffeisenbank Austria d.d., Societe Generale -Splitska banka d.d. Split i ZABA d.d. Zagreb</t>
  </si>
  <si>
    <t>56.</t>
  </si>
  <si>
    <t>10.12.2009.</t>
  </si>
  <si>
    <t>340-03/09-01/02
5030116-09-12</t>
  </si>
  <si>
    <t>F-019-10</t>
  </si>
  <si>
    <t>09.07.2010.</t>
  </si>
  <si>
    <t>57.</t>
  </si>
  <si>
    <t>08.07.2010.</t>
  </si>
  <si>
    <t>817-01/06-02/01
5030120-10-3</t>
  </si>
  <si>
    <t>F-020-10</t>
  </si>
  <si>
    <t>16.08.2010.</t>
  </si>
  <si>
    <t>Hrvatska poštanska banka d.d.</t>
  </si>
  <si>
    <t>ĐURO ĐAKOVIĆ SPECIJALNA VOZILA DD</t>
  </si>
  <si>
    <t>58.</t>
  </si>
  <si>
    <t>24.06.2010.</t>
  </si>
  <si>
    <t>342-21/04-02/09
5030105-10-1</t>
  </si>
  <si>
    <t>F-025-10</t>
  </si>
  <si>
    <t>28.07.2010.</t>
  </si>
  <si>
    <t xml:space="preserve">LUČKA UPRAVA DUBROVNIK </t>
  </si>
  <si>
    <t>59.</t>
  </si>
  <si>
    <t>11.11.2010.</t>
  </si>
  <si>
    <t>325-01/10-05/05
5030112-10-1</t>
  </si>
  <si>
    <t>F-028 -10</t>
  </si>
  <si>
    <t>24.11.2010.</t>
  </si>
  <si>
    <t>HRVATSKE VODE</t>
  </si>
  <si>
    <t>60.</t>
  </si>
  <si>
    <t>340-03/10-01/03
5030120-10-14</t>
  </si>
  <si>
    <t xml:space="preserve">F-030-10 </t>
  </si>
  <si>
    <t>20.12.2010.</t>
  </si>
  <si>
    <t>PBZ d.d., ZABA d.d.,( Banca Infrastrutture Innovazione e Sviluppo SpA,  BAWAG P.S.K. Bank für Arbeit und Wirtschaft und Österreichische Postsparkasse AG )</t>
  </si>
  <si>
    <t xml:space="preserve">HRVATSKE AUTOCESTE d.o.o.  </t>
  </si>
  <si>
    <t>61.</t>
  </si>
  <si>
    <t>23.09.2010.</t>
  </si>
  <si>
    <t>340-03/10-01/08
5030105-10-3</t>
  </si>
  <si>
    <t>F-002-11</t>
  </si>
  <si>
    <t>62.</t>
  </si>
  <si>
    <t>02.06.2011.</t>
  </si>
  <si>
    <t>340-03/11-01/01
5030120-11-5</t>
  </si>
  <si>
    <t>F-008-11</t>
  </si>
  <si>
    <t>03.06.2011.</t>
  </si>
  <si>
    <t>Credit Suisse International/Credit Suisse, London Branch</t>
  </si>
  <si>
    <t>63.</t>
  </si>
  <si>
    <t>340-03/11-01/01
5030120-11-11</t>
  </si>
  <si>
    <t>F-009-11</t>
  </si>
  <si>
    <t>09.06.2011.</t>
  </si>
  <si>
    <t>KFW IPEX-Bank</t>
  </si>
  <si>
    <t>64.</t>
  </si>
  <si>
    <t>28.07.2011.</t>
  </si>
  <si>
    <t>340-03/11-01/01
5030120-11-13</t>
  </si>
  <si>
    <t>F-010-11</t>
  </si>
  <si>
    <t>03.08.2011.</t>
  </si>
  <si>
    <t>65.</t>
  </si>
  <si>
    <t>14.07.2011.</t>
  </si>
  <si>
    <t>340-03/11-01/04
5030120-11-3</t>
  </si>
  <si>
    <t xml:space="preserve">F-011-11 </t>
  </si>
  <si>
    <t>(Banca Infrastrutture Innovazione e Sviluppo SpA), PBZ d.d., ZABA d.d., Erste&amp;Steirmärkische Bank d.d., HPB d.d., Hypo Alpe -Adria -Bank d.d.</t>
  </si>
  <si>
    <t>66.</t>
  </si>
  <si>
    <t>17.02.2011.</t>
  </si>
  <si>
    <t>342-21/06-02/02
5030105-11-1</t>
  </si>
  <si>
    <t>F-015-11</t>
  </si>
  <si>
    <t>11.11.2011.</t>
  </si>
  <si>
    <t>67.</t>
  </si>
  <si>
    <t>27.10.2011.</t>
  </si>
  <si>
    <t>340-03/11-01/01
5030120-11-21</t>
  </si>
  <si>
    <t>F-019-11</t>
  </si>
  <si>
    <t>25.11.2011.</t>
  </si>
  <si>
    <t>Erste&amp;Steiermärkische Bank d.d., HPB d.d.,Hypo Alpe-Adria-Bank d.d., PBZ d.d., Societe Generale - Splitska banka d.d., ZABA d.d.</t>
  </si>
  <si>
    <t>68.</t>
  </si>
  <si>
    <t>343-01/11-02/08
5030105-11-3</t>
  </si>
  <si>
    <t>F-020-11</t>
  </si>
  <si>
    <t>69.</t>
  </si>
  <si>
    <t>28.04.2011.</t>
  </si>
  <si>
    <t>340-03/10-01/08
5030105-11-4</t>
  </si>
  <si>
    <t>F-021-11</t>
  </si>
  <si>
    <t>70.</t>
  </si>
  <si>
    <t>29.02.2012.</t>
  </si>
  <si>
    <t>340-03/12-01/01
5030120-12-3</t>
  </si>
  <si>
    <t>F-001-12</t>
  </si>
  <si>
    <t>01.03.2012.</t>
  </si>
  <si>
    <t>PBZ d.d., ZABA d.d., Erste&amp;Steirmärkische Bank d.d., HPB d.d., Hypo Alpe -Adria -Bank d.d., Raiffeisenbank Austria d.d.</t>
  </si>
  <si>
    <t>71.</t>
  </si>
  <si>
    <t>20.06.2012.</t>
  </si>
  <si>
    <t>340-03/12-01/02
5030120-12-5</t>
  </si>
  <si>
    <t>F-004-12</t>
  </si>
  <si>
    <t>21.06.2012.</t>
  </si>
  <si>
    <t xml:space="preserve"> BAWAG P.S.K., Bank für Arbeit und Wirtschaft und Österreichische Postsparkasse AG, Beč, Credit Suisse Int.,London,Erste&amp;Steiermärkische Bank d.d.,  Hypo Alpe -Adria -Bank d.d., PBZ d.d., ZABA d.d.</t>
  </si>
  <si>
    <t>72.</t>
  </si>
  <si>
    <t>05.07.2012.</t>
  </si>
  <si>
    <t>310-14/12-01/05
5030120-12-1</t>
  </si>
  <si>
    <t>F-005-12</t>
  </si>
  <si>
    <t>27.07.2012.</t>
  </si>
  <si>
    <t>73.</t>
  </si>
  <si>
    <t>26.07.2012.</t>
  </si>
  <si>
    <t>310-14/12-01/10
5030120-12-1</t>
  </si>
  <si>
    <t>F-006-12</t>
  </si>
  <si>
    <t xml:space="preserve">ULJANIK PLOVIDBA d.d. i/ili UNITED SHIPPING SERVICES SEVENTEEN Inc. </t>
  </si>
  <si>
    <t>74.</t>
  </si>
  <si>
    <t>12.07.2012.</t>
  </si>
  <si>
    <t>510-08/12-01/01
5030120-12-1</t>
  </si>
  <si>
    <t>F-007-12</t>
  </si>
  <si>
    <t>IMUNOLOŠKI ZAVOD d.d.</t>
  </si>
  <si>
    <t>75.</t>
  </si>
  <si>
    <t>310-14/12-01/09
5030120-12-1</t>
  </si>
  <si>
    <t>F-009-12</t>
  </si>
  <si>
    <t>03.08.2012.</t>
  </si>
  <si>
    <t>76.</t>
  </si>
  <si>
    <t>20.09.2012.</t>
  </si>
  <si>
    <t>340-03/12-01/01
50301-05/20-12-12</t>
  </si>
  <si>
    <t>F-011-12</t>
  </si>
  <si>
    <t>03.10.2012.</t>
  </si>
  <si>
    <t>PBZ d.d., ZABA d.d., Erste&amp;Steiermärkische Bank d.d.,  Hypo Alpe -Adria -Bank d.d., Societe Generale-Splitska banka d.d.</t>
  </si>
  <si>
    <t>77.</t>
  </si>
  <si>
    <t>F-017-12</t>
  </si>
  <si>
    <t>14.12.2012.</t>
  </si>
  <si>
    <t>78.</t>
  </si>
  <si>
    <t>12.12.2012.</t>
  </si>
  <si>
    <t>340-03/12-01/12
50301-05/20-12-2</t>
  </si>
  <si>
    <t>F-018-12</t>
  </si>
  <si>
    <t>17.12.2012.</t>
  </si>
  <si>
    <t>Croatia banka d.d., Erste&amp;Steiermärkische Bank d.d., Hypo Alpe Adria Bank d.d., OTP Banka Hrvatska d.d., PBZ d.d., Societe Generale-Splitska  banka d.d.</t>
  </si>
  <si>
    <t>79.</t>
  </si>
  <si>
    <t>441-03/12-01/07
5030116-12-3
441-03/12-01/07
5030116-12-1</t>
  </si>
  <si>
    <t>25.01.2013.</t>
  </si>
  <si>
    <t>HBOR - Dodatno financiranje kreditnog programa financiranja izvoza</t>
  </si>
  <si>
    <t>2040.</t>
  </si>
  <si>
    <t>80.</t>
  </si>
  <si>
    <t>08.11.2012.</t>
  </si>
  <si>
    <t>022-03/13-04/29
50301-05/20-13-2</t>
  </si>
  <si>
    <t>F-001-13</t>
  </si>
  <si>
    <t>26.04.2013.</t>
  </si>
  <si>
    <t>81.</t>
  </si>
  <si>
    <t>06.02.2013.</t>
  </si>
  <si>
    <t>F-002-13</t>
  </si>
  <si>
    <t>20.02.2013.</t>
  </si>
  <si>
    <t>PBZ d.d. i Societe-Generale-Splitska banka d.d.</t>
  </si>
  <si>
    <t>82.</t>
  </si>
  <si>
    <t>09.05.2013.</t>
  </si>
  <si>
    <t>022-03/13-04/210
50301-05/20-13-4</t>
  </si>
  <si>
    <t>F-005-13</t>
  </si>
  <si>
    <t>21.05.2013.</t>
  </si>
  <si>
    <t>Credit Suisse Int., Croatia banka d.d.,  Istarska kreditna banka Umag d.d., OTP Banka Hrvatska d.d., PBZ d.d., Societe Generale-Splitska  banka d.d., ZABA d.d.</t>
  </si>
  <si>
    <t>83.</t>
  </si>
  <si>
    <t>27.06.2013.</t>
  </si>
  <si>
    <t>022-03/13-04/278
50301-05/20-13-4</t>
  </si>
  <si>
    <t>F-006-13</t>
  </si>
  <si>
    <t>84.</t>
  </si>
  <si>
    <t>18.07.2013.</t>
  </si>
  <si>
    <t>022-03/13-04/323
50301-05/20-13-2</t>
  </si>
  <si>
    <t>F-007-13</t>
  </si>
  <si>
    <t>24.07.2013.</t>
  </si>
  <si>
    <t>Hypo Alpe-Adria-Bank d.d., OTP banka d.d., ZABA d.d.</t>
  </si>
  <si>
    <t>85.</t>
  </si>
  <si>
    <t>26.09.2013.</t>
  </si>
  <si>
    <t>022-03/13-04/417
50301-05/20-13-4</t>
  </si>
  <si>
    <t>F-010-13</t>
  </si>
  <si>
    <t>01.10.2013.</t>
  </si>
  <si>
    <t>BKS Bank d.d., Croatia banka d.d.,  Hypo Alpe-Adria-Bank d.d., Istarska kreditna banka Umag d.d., OTP Banka Hrvatska d.d., Zagrebačka  banka d.d.</t>
  </si>
  <si>
    <t>86.</t>
  </si>
  <si>
    <t>23.01.2014.</t>
  </si>
  <si>
    <t>022-03/14-04/14
50301-05/05-14-4</t>
  </si>
  <si>
    <t>F-001-14</t>
  </si>
  <si>
    <t>28.01.2014.</t>
  </si>
  <si>
    <t>HŽ PUTNIČKI PRIJEVOZ d.o.o.</t>
  </si>
  <si>
    <t>87.</t>
  </si>
  <si>
    <t>27.12.2013.</t>
  </si>
  <si>
    <t>022-03/13-04/566
50301-05/05-13-4</t>
  </si>
  <si>
    <t>F-002-14</t>
  </si>
  <si>
    <t>21.02.2014.</t>
  </si>
  <si>
    <t>Croatia banka d.d., Hypo-Alpe-Adria Bank d.d., Istarska kreditna banka Umag d.d., PBZ</t>
  </si>
  <si>
    <t>88.</t>
  </si>
  <si>
    <t>05.03.2014.</t>
  </si>
  <si>
    <t>022-03/14-04/65
50301-05/18-14-1</t>
  </si>
  <si>
    <t>F-003-14</t>
  </si>
  <si>
    <t>27.03.2014.</t>
  </si>
  <si>
    <t>89.</t>
  </si>
  <si>
    <t>10.10.2013.</t>
  </si>
  <si>
    <t>022-03/14-04/117
50301-05/18-14-3</t>
  </si>
  <si>
    <t>F-005-14</t>
  </si>
  <si>
    <t>24.04.2014.</t>
  </si>
  <si>
    <t xml:space="preserve">HŽ INFRASTRUKTURA d.o.o. </t>
  </si>
  <si>
    <t>2028.</t>
  </si>
  <si>
    <t>90.</t>
  </si>
  <si>
    <t>17.07.2014.</t>
  </si>
  <si>
    <t>022-03/14-04/291
50301-05/18-14-4</t>
  </si>
  <si>
    <t>F-006-14</t>
  </si>
  <si>
    <t>31.07.2014.</t>
  </si>
  <si>
    <t>Erste&amp;Steiermärkische Bank d.d., Privredna banka Zagreb d.d., Sberbank d.d., Societe Generale-Splitska Banka d.d. i Zagrebačka banka d.d.</t>
  </si>
  <si>
    <t>91.</t>
  </si>
  <si>
    <t>04.12.2014.</t>
  </si>
  <si>
    <t>022-03/14-04/473
50301-05/18-14-4</t>
  </si>
  <si>
    <t>F-007-14</t>
  </si>
  <si>
    <t>11.12.2014.</t>
  </si>
  <si>
    <t xml:space="preserve">
ERSTE&amp;STEIERMÄRKISCHE BANK d.d.,
SOCIETE GENERALE-SPLITSKA BANKA d.d.,
OTP banka d.d
</t>
  </si>
  <si>
    <t>92.</t>
  </si>
  <si>
    <t>17.12.2014.</t>
  </si>
  <si>
    <t>022-03/14-04/503
50301-05/18-14-4</t>
  </si>
  <si>
    <t>F-008-14</t>
  </si>
  <si>
    <t>19.12.2014.</t>
  </si>
  <si>
    <t>Croatia banka d.d., Privredna banka Zagreb d.d. i Zagrebačka banka d.d.</t>
  </si>
  <si>
    <t>93.</t>
  </si>
  <si>
    <t>04.09.2014.</t>
  </si>
  <si>
    <t>022-03/14-04/355
50301-05/16-14-2</t>
  </si>
  <si>
    <t>F-010-14</t>
  </si>
  <si>
    <t>11.09.2014.</t>
  </si>
  <si>
    <t>ERSTE&amp;STEIERMÄRKISCHE BANK d.d.</t>
  </si>
  <si>
    <t>CENTAR ZA RESTRUKTURIRANJE I PRODAJU</t>
  </si>
  <si>
    <t>94.</t>
  </si>
  <si>
    <t>022-03/14-04/310
50301-05/18-14-2</t>
  </si>
  <si>
    <t>F-012-14</t>
  </si>
  <si>
    <t>19.09.2014.</t>
  </si>
  <si>
    <t xml:space="preserve">Deutsche Bank AG London </t>
  </si>
  <si>
    <t>95.</t>
  </si>
  <si>
    <t>022-03/14-04/311
50301-05/18-14-2</t>
  </si>
  <si>
    <t>F-013-14</t>
  </si>
  <si>
    <t>23.09.2014.</t>
  </si>
  <si>
    <t>96.</t>
  </si>
  <si>
    <t>25.09.2014.</t>
  </si>
  <si>
    <t>022-03/14-04/368
50301-05/18-14-2</t>
  </si>
  <si>
    <t>F-014-14</t>
  </si>
  <si>
    <t>01.10.2014.</t>
  </si>
  <si>
    <t>3. MAJ Brodogradilište d.d.</t>
  </si>
  <si>
    <t>97.</t>
  </si>
  <si>
    <t>06.11.2014.</t>
  </si>
  <si>
    <t>022-03/14-04/423
50301-05/18-14-4</t>
  </si>
  <si>
    <t>F-016-14</t>
  </si>
  <si>
    <t>17.11.2014.</t>
  </si>
  <si>
    <t>98.</t>
  </si>
  <si>
    <t>022-03/14-04/471
50301-05/18-14-4</t>
  </si>
  <si>
    <t>F-017-14</t>
  </si>
  <si>
    <t>22.12.2014.</t>
  </si>
  <si>
    <t>Istarska kreditna banka Umag d.d.,
OTP banka d.d.
Privredna banka Zagreb d.d.</t>
  </si>
  <si>
    <t>99.</t>
  </si>
  <si>
    <t>022-03/14-04/472
50301-05/18-14-2</t>
  </si>
  <si>
    <t>F-001-15</t>
  </si>
  <si>
    <t>29.01.2015.</t>
  </si>
  <si>
    <t>LUČKA UPRAVA SLAVONSKI BROD</t>
  </si>
  <si>
    <t>100.</t>
  </si>
  <si>
    <t>022-03/15-04/30
50301-05/18-15-2</t>
  </si>
  <si>
    <t>F-002-15</t>
  </si>
  <si>
    <t>30.01.2015.</t>
  </si>
  <si>
    <t>ULJANIK d.d.</t>
  </si>
  <si>
    <t>101.</t>
  </si>
  <si>
    <t>F-003-15</t>
  </si>
  <si>
    <t>102.</t>
  </si>
  <si>
    <t>F-004-15</t>
  </si>
  <si>
    <t>103.</t>
  </si>
  <si>
    <t>F-005-15</t>
  </si>
  <si>
    <t>19.02.2015.</t>
  </si>
  <si>
    <t>104.</t>
  </si>
  <si>
    <t>F-006-15</t>
  </si>
  <si>
    <t>105.</t>
  </si>
  <si>
    <t>F-007-15</t>
  </si>
  <si>
    <t>106.</t>
  </si>
  <si>
    <t>11.02.2015.</t>
  </si>
  <si>
    <t>022-03/15-04/42
50301-05/18-15-2</t>
  </si>
  <si>
    <t>F-008-15</t>
  </si>
  <si>
    <t>20.02.2015.</t>
  </si>
  <si>
    <t>Croatia banka d.d.</t>
  </si>
  <si>
    <t>107.</t>
  </si>
  <si>
    <t>04.07.2014.</t>
  </si>
  <si>
    <t>022-03/14-04/263
50301-05/05-14-1</t>
  </si>
  <si>
    <t>F-009-15</t>
  </si>
  <si>
    <t>03.03.2015.</t>
  </si>
  <si>
    <t>022-03/14-04/293
50301-05/05-14-2</t>
  </si>
  <si>
    <t>108.</t>
  </si>
  <si>
    <t>F-010-15</t>
  </si>
  <si>
    <t>KBC BANK NV, Belgium</t>
  </si>
  <si>
    <t>109.</t>
  </si>
  <si>
    <t>022-03/14-04/481
50301-05/18-14-3</t>
  </si>
  <si>
    <t>F-015-15</t>
  </si>
  <si>
    <t>21.04.2015.</t>
  </si>
  <si>
    <t>KAIROS SHIPPING II LLC
(PBZ, HBOR)</t>
  </si>
  <si>
    <t>HRVATSKA BRODOGRADNJA TROGIR d.o.o.</t>
  </si>
  <si>
    <t>110.</t>
  </si>
  <si>
    <t>07.03.2013.</t>
  </si>
  <si>
    <t>022-03/13-04/70
50301-04/04-13-2</t>
  </si>
  <si>
    <t>F-016-15</t>
  </si>
  <si>
    <t>06.05.2015.</t>
  </si>
  <si>
    <t xml:space="preserve">OPĆA BOLNICA PULA </t>
  </si>
  <si>
    <t>111.</t>
  </si>
  <si>
    <t>23.12.2014.</t>
  </si>
  <si>
    <t>022-03/14-04/508
50301-05/18-14-2</t>
  </si>
  <si>
    <t>F-017-15</t>
  </si>
  <si>
    <t>26.05.2015.</t>
  </si>
  <si>
    <t>BRODOSPLIT- HOLDING d.o.o.</t>
  </si>
  <si>
    <t>112.</t>
  </si>
  <si>
    <t>21.05.2015.</t>
  </si>
  <si>
    <t>022-03/15-04/195
50301-05/18-15-2</t>
  </si>
  <si>
    <t>F-018-15</t>
  </si>
  <si>
    <t>25.05.2015.</t>
  </si>
  <si>
    <t>Croatia banka d.d., HBP, ZABA</t>
  </si>
  <si>
    <t>113.</t>
  </si>
  <si>
    <t>18.03.2015.</t>
  </si>
  <si>
    <t>022-03/15-04/97
50301-05/18-15-2</t>
  </si>
  <si>
    <t>F-019-15</t>
  </si>
  <si>
    <t>02.06.2015.</t>
  </si>
  <si>
    <t>114.</t>
  </si>
  <si>
    <t>F-020-15</t>
  </si>
  <si>
    <t>115.</t>
  </si>
  <si>
    <t>F-021-15</t>
  </si>
  <si>
    <t>116.</t>
  </si>
  <si>
    <t>F-022-15</t>
  </si>
  <si>
    <t>117.</t>
  </si>
  <si>
    <t>11.06.2015.</t>
  </si>
  <si>
    <t>022-03/15-04/240
50301-05/18-15-4</t>
  </si>
  <si>
    <t>F-023-15</t>
  </si>
  <si>
    <t>18.06.2015.</t>
  </si>
  <si>
    <t>118.</t>
  </si>
  <si>
    <t>30.04.2015.</t>
  </si>
  <si>
    <t>022-03/15-04/159
50301-05/18-15-2</t>
  </si>
  <si>
    <t>F-024-15</t>
  </si>
  <si>
    <t>14.07.2015.</t>
  </si>
  <si>
    <t xml:space="preserve">3. MAJ BRODOGRADILIŠTE d.d. </t>
  </si>
  <si>
    <t>119.</t>
  </si>
  <si>
    <t>F-025-15</t>
  </si>
  <si>
    <t>120.</t>
  </si>
  <si>
    <t>022-03/15-04/196
50301-05/18-15-2</t>
  </si>
  <si>
    <t>F-026-15</t>
  </si>
  <si>
    <t>15.07.2015.</t>
  </si>
  <si>
    <t>PBZ, SGS, ZABA</t>
  </si>
  <si>
    <t>121.</t>
  </si>
  <si>
    <t>30.07.2015.</t>
  </si>
  <si>
    <t>022-03/15-04/314
50301-05/18-15-5</t>
  </si>
  <si>
    <t>F-027-15</t>
  </si>
  <si>
    <t>03.08.2015.</t>
  </si>
  <si>
    <t>BRODARSKI INSTITUT d.o.o.</t>
  </si>
  <si>
    <t>122.</t>
  </si>
  <si>
    <t xml:space="preserve">022-03/15-11/18                                           50301-05/18-15-2
022-03/15-11/18
 50301-05/18-15-4       </t>
  </si>
  <si>
    <t>F-028-15</t>
  </si>
  <si>
    <t>06.08.2015.</t>
  </si>
  <si>
    <t>123.</t>
  </si>
  <si>
    <t xml:space="preserve"> 022-03/15-11/17  
50301-05/18-15-2 
022-03/15-11/17
 50301-05/18-15-4          </t>
  </si>
  <si>
    <t>F-029-15</t>
  </si>
  <si>
    <t xml:space="preserve">HŽ CARGO d.o.o. </t>
  </si>
  <si>
    <t>2035.</t>
  </si>
  <si>
    <t>124.</t>
  </si>
  <si>
    <t xml:space="preserve">022-03/15-11/19                      
   50301-05/18-15-2
 022-03/15-11/19
50301-05/18-15-4                  </t>
  </si>
  <si>
    <t>F-030-15</t>
  </si>
  <si>
    <t>125.</t>
  </si>
  <si>
    <t>17.09.2015.</t>
  </si>
  <si>
    <t>022-03/15-04/400
50301-05/18-15-2</t>
  </si>
  <si>
    <t>F-031-15</t>
  </si>
  <si>
    <t>29.10.2015.</t>
  </si>
  <si>
    <t>126.</t>
  </si>
  <si>
    <t>F-032-15</t>
  </si>
  <si>
    <t>127.</t>
  </si>
  <si>
    <t>F-033-15</t>
  </si>
  <si>
    <t>128.</t>
  </si>
  <si>
    <t>F-034-15</t>
  </si>
  <si>
    <t>129.</t>
  </si>
  <si>
    <t>F-035-15</t>
  </si>
  <si>
    <t>130.</t>
  </si>
  <si>
    <t>F-036-15</t>
  </si>
  <si>
    <t>131.</t>
  </si>
  <si>
    <t>F-037-15</t>
  </si>
  <si>
    <t>132.</t>
  </si>
  <si>
    <t>F-038-15</t>
  </si>
  <si>
    <t>133.</t>
  </si>
  <si>
    <t>10.07.2014.</t>
  </si>
  <si>
    <t>022-03/14-11/71
50301-05/05-14-2
022-03/14-11/71
50301-05/05-14-4</t>
  </si>
  <si>
    <t>F-039-15</t>
  </si>
  <si>
    <t>02.04.2015.</t>
  </si>
  <si>
    <t xml:space="preserve">LUČKA UPRAVA SPLIT </t>
  </si>
  <si>
    <t>134.</t>
  </si>
  <si>
    <t>03.09.2015.</t>
  </si>
  <si>
    <t>022-03/15-04/360
50301-05/16-15-4</t>
  </si>
  <si>
    <t>F-040-15</t>
  </si>
  <si>
    <t>03.11.2015.</t>
  </si>
  <si>
    <t>Deutsche Bank AG, London Branch</t>
  </si>
  <si>
    <t>135.</t>
  </si>
  <si>
    <t>022-03/15-04/413
50301-05/16-15-2</t>
  </si>
  <si>
    <t>F-041-15</t>
  </si>
  <si>
    <t>16.11.2015.</t>
  </si>
  <si>
    <t>136.</t>
  </si>
  <si>
    <t>F-042-15</t>
  </si>
  <si>
    <t>05.11.2015.</t>
  </si>
  <si>
    <t>137.</t>
  </si>
  <si>
    <t>F-043-15</t>
  </si>
  <si>
    <t>138.</t>
  </si>
  <si>
    <t>F-044-15</t>
  </si>
  <si>
    <t>04.11.2015.</t>
  </si>
  <si>
    <t>139.</t>
  </si>
  <si>
    <t>F-045-15</t>
  </si>
  <si>
    <t>140.</t>
  </si>
  <si>
    <t>F-046-15</t>
  </si>
  <si>
    <t>141.</t>
  </si>
  <si>
    <t>F-047-15</t>
  </si>
  <si>
    <t>142.</t>
  </si>
  <si>
    <t>F-048-15</t>
  </si>
  <si>
    <t>143.</t>
  </si>
  <si>
    <t>F-049-15</t>
  </si>
  <si>
    <t>144.</t>
  </si>
  <si>
    <t>F-050-15</t>
  </si>
  <si>
    <t>145.</t>
  </si>
  <si>
    <t>F-051-15</t>
  </si>
  <si>
    <t>146.</t>
  </si>
  <si>
    <t>F-052-15</t>
  </si>
  <si>
    <t>147.</t>
  </si>
  <si>
    <t>F-053-15</t>
  </si>
  <si>
    <t>148.</t>
  </si>
  <si>
    <t>F-054-15</t>
  </si>
  <si>
    <t>149.</t>
  </si>
  <si>
    <t>F-055-15</t>
  </si>
  <si>
    <t>150.</t>
  </si>
  <si>
    <t>022-03/15-04/220
50301-05/18-15-2</t>
  </si>
  <si>
    <t>F-056-15</t>
  </si>
  <si>
    <t>23.12.2015.</t>
  </si>
  <si>
    <t>UBS LIMITED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</si>
  <si>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</si>
  <si>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</si>
  <si>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</si>
  <si>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</si>
  <si>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</si>
  <si>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</si>
  <si>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</si>
  <si>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</si>
  <si>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</si>
  <si>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</si>
  <si>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</si>
  <si>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 xml:space="preserve">022-03/15-04/467                                           50301-05/18-16-16         
 022-09/15-04/467            50301-05/18-16-14  </t>
  </si>
  <si>
    <t>162.</t>
  </si>
  <si>
    <t>163.</t>
  </si>
  <si>
    <t>164.</t>
  </si>
  <si>
    <t>165.</t>
  </si>
  <si>
    <t>JADROPLOV d.d.</t>
  </si>
  <si>
    <t>166.</t>
  </si>
  <si>
    <t>167.</t>
  </si>
  <si>
    <t>168.</t>
  </si>
  <si>
    <t>PETROKEMIJA d.d.</t>
  </si>
  <si>
    <t>169.</t>
  </si>
  <si>
    <t>170.</t>
  </si>
  <si>
    <t>171.</t>
  </si>
  <si>
    <t>172.</t>
  </si>
  <si>
    <t>SREDNJI TEČAJ HNB-a 31.12.2016.</t>
  </si>
  <si>
    <t>USD 1</t>
  </si>
  <si>
    <t>EUR 1</t>
  </si>
  <si>
    <t>BEZ MFI</t>
  </si>
  <si>
    <t>PREGLED PLAĆANJA - PROTESTIRANA DRŽAVNA JAMSTVA U 2016. GODINI</t>
  </si>
  <si>
    <t>Plaćanje</t>
  </si>
  <si>
    <t>Protuvrijednost u kunama</t>
  </si>
  <si>
    <t>R.
 br.</t>
  </si>
  <si>
    <t>Datum plaćanja</t>
  </si>
  <si>
    <t>Banka</t>
  </si>
  <si>
    <t>Val</t>
  </si>
  <si>
    <t>Glavnica</t>
  </si>
  <si>
    <t>Kamata</t>
  </si>
  <si>
    <t>Ostalo</t>
  </si>
  <si>
    <t>Ukupno</t>
  </si>
  <si>
    <t>Tečaj</t>
  </si>
  <si>
    <t>Turizam</t>
  </si>
  <si>
    <t>Ukupno turizam</t>
  </si>
  <si>
    <t>Poljoprivreda</t>
  </si>
  <si>
    <t>Ukupno poljoprivreda</t>
  </si>
  <si>
    <t>Promet</t>
  </si>
  <si>
    <t>25.01.</t>
  </si>
  <si>
    <t>HŽ Infrastruktura</t>
  </si>
  <si>
    <t>ERSTE</t>
  </si>
  <si>
    <t>29.03.</t>
  </si>
  <si>
    <t>04.04.</t>
  </si>
  <si>
    <t>13.06.</t>
  </si>
  <si>
    <t>PBZ</t>
  </si>
  <si>
    <t>20.06.</t>
  </si>
  <si>
    <t>21.06.</t>
  </si>
  <si>
    <t>povrat u DP</t>
  </si>
  <si>
    <t>25.07.</t>
  </si>
  <si>
    <t>27.09.</t>
  </si>
  <si>
    <t>03.10.</t>
  </si>
  <si>
    <t>12.12.</t>
  </si>
  <si>
    <t>19.12.</t>
  </si>
  <si>
    <t>HŽ INFRASTRUKTURA</t>
  </si>
  <si>
    <t>13.07.</t>
  </si>
  <si>
    <t>HŽ Putnički prijevoz</t>
  </si>
  <si>
    <t>18.07.</t>
  </si>
  <si>
    <t>10.10.</t>
  </si>
  <si>
    <t>HŽ PUTNIČKI PRIJEVOZ</t>
  </si>
  <si>
    <t>Ukupno promet</t>
  </si>
  <si>
    <t>Gospodarstvo</t>
  </si>
  <si>
    <t>15.01.</t>
  </si>
  <si>
    <t>Imunološki zavod</t>
  </si>
  <si>
    <t>HPB</t>
  </si>
  <si>
    <t>15.02.</t>
  </si>
  <si>
    <t>16.03.</t>
  </si>
  <si>
    <t>18.04.</t>
  </si>
  <si>
    <t>16.05.</t>
  </si>
  <si>
    <t>16.06.</t>
  </si>
  <si>
    <t>16.08.</t>
  </si>
  <si>
    <t>16.09.</t>
  </si>
  <si>
    <t>17.10.</t>
  </si>
  <si>
    <t>16.11.</t>
  </si>
  <si>
    <t>16.12.</t>
  </si>
  <si>
    <t>IMUNOLOŠKI ZAVOD</t>
  </si>
  <si>
    <t>Ukupno gospodarstvo</t>
  </si>
  <si>
    <t>Brodogradnja</t>
  </si>
  <si>
    <t>Ukupno brodogradnja</t>
  </si>
  <si>
    <t>Lokalna uprava i samouprava</t>
  </si>
  <si>
    <t>Ukupno lokalna uprava i samouprava</t>
  </si>
  <si>
    <t>30.06.</t>
  </si>
  <si>
    <t>Hrvatski zavod za transfuzijsku medicinu</t>
  </si>
  <si>
    <t>HRVATSKI ZAVOD ZA
TRANSFUZIJSKU MEDICINU</t>
  </si>
  <si>
    <t>Ukupno ostalo</t>
  </si>
  <si>
    <t xml:space="preserve"> SVEUKUPNO PLAĆENO PO JAMSTVIMA 2016.</t>
  </si>
  <si>
    <t xml:space="preserve"> POVRATI PO JAMSTVIMA </t>
  </si>
  <si>
    <t xml:space="preserve"> NETO ODLJEV SREDSTAVA IZ DP PO OSNOVU PLAĆANJA PO JAMSTVIMA 2016.</t>
  </si>
  <si>
    <t>BRODOGRADNJA</t>
  </si>
  <si>
    <t>LOKALNA</t>
  </si>
  <si>
    <t>OSTALO</t>
  </si>
  <si>
    <t xml:space="preserve">Povrati na ime protestiranih jamstava Republike Hrvatske </t>
  </si>
  <si>
    <t>HŽ CARGO d.o.o.</t>
  </si>
  <si>
    <t>BRODOGRADILIŠTE KRALJEVICA d.d. u stečaju</t>
  </si>
  <si>
    <t>HRVATSKI ZAVOD ZA TRANSFUZIJSKU MEDICINU</t>
  </si>
  <si>
    <t>HOTELI PODGORA d.d.</t>
  </si>
  <si>
    <t>HOTEL MEDENA d.d.</t>
  </si>
  <si>
    <t>CROATIA PUMPE d.d. u stečaju</t>
  </si>
  <si>
    <t>HOTELI JADRAN d.d.</t>
  </si>
  <si>
    <t>PREGLED POTRAŽIVANJA PO PROTESTIRANIM DRŽAVNIM JAMSTVIMA
stanje 31. prosinca 2016.</t>
  </si>
  <si>
    <t>POTRAŽIVANJA PREMA DRUGIM RAZINAMA VLASTI (LOKALNA UPRAVA)</t>
  </si>
  <si>
    <t>Račun</t>
  </si>
  <si>
    <t>Naziv</t>
  </si>
  <si>
    <t>Valuta 
HRK</t>
  </si>
  <si>
    <t>164140100  Potraživanja za zatezne kamate - jamstva</t>
  </si>
  <si>
    <t>Zajmovi drugim razinama vlasti</t>
  </si>
  <si>
    <t>Red. broj</t>
  </si>
  <si>
    <t>Stanje ukupnih potraživanja na 31.12.2016.</t>
  </si>
  <si>
    <t>Zatezna kamata na dan 31.12.2016.</t>
  </si>
  <si>
    <t>GRAD ĐAKOVO</t>
  </si>
  <si>
    <t>GRAD IMOTSKI</t>
  </si>
  <si>
    <t>GRAD ORAHOVICA</t>
  </si>
  <si>
    <t>GRAD SINJ</t>
  </si>
  <si>
    <t>GRAD VUKOVAR</t>
  </si>
  <si>
    <t>OPĆINA KRAPINSKE TOPLICE</t>
  </si>
  <si>
    <t>OPĆINA NOVIGRAD PODRAVSKI</t>
  </si>
  <si>
    <t>VIROVITIČKO PODRAVSKA ŽUPANIJA</t>
  </si>
  <si>
    <t xml:space="preserve"> POTRAŽIVANJA PREMA TRGOVAČKIM DRUŠTVIMA</t>
  </si>
  <si>
    <t>Zajmovi trgovačkim društvima, obrtnicima, malom i srednjem poduzetništvu izvan javnog sektora</t>
  </si>
  <si>
    <t>DRNIŠPLAST</t>
  </si>
  <si>
    <t xml:space="preserve">PRODUKCIJA LIBERTAS </t>
  </si>
  <si>
    <t>UKUPNO GOSPODARSTVO</t>
  </si>
  <si>
    <t>Zajmovi trgovačkim društvima u javnom sektoru</t>
  </si>
  <si>
    <t xml:space="preserve">HŽ INFRASTRUKTURA </t>
  </si>
  <si>
    <t>UKUPNO PROMET</t>
  </si>
  <si>
    <t>POTRAŽIVANJA U POSTUPKU PROVEDBE ISKNJIŽENJA TEMELJEM ODLUKA VRH</t>
  </si>
  <si>
    <t>LJEČILIŠTE TOPUSKO</t>
  </si>
  <si>
    <t>UKUPNO TURIZAM</t>
  </si>
  <si>
    <t>Zajmovi ostalim izvanproračunskim korisnicima Državnog proračuna</t>
  </si>
  <si>
    <t>CERP</t>
  </si>
  <si>
    <t>POTRAŽIVANJA PRIJAVLJENA U PREDSTEČAJNI POSTUPAK</t>
  </si>
  <si>
    <t>HOTELI JADRAN, PLOČE</t>
  </si>
  <si>
    <t>INKOP</t>
  </si>
  <si>
    <t>APARTMANI MEDENA</t>
  </si>
  <si>
    <t>HOTELI PODGORA</t>
  </si>
  <si>
    <t>POTRAŽIVANJA PRIJAVLJENA ALI NISU IZREGULIRANA KROZ POSTUPAK PREDSTEČAJNE NAGODBE</t>
  </si>
  <si>
    <t>HOTELI ŠOLTA</t>
  </si>
  <si>
    <t>HUM</t>
  </si>
  <si>
    <t>OLMA, MAKARSKA</t>
  </si>
  <si>
    <t>UKUPNO POLJOPRIVREDA</t>
  </si>
  <si>
    <t>POTRAŽIVANJA PRIJAVLJENA U STEČAJNI POSTUPAK</t>
  </si>
  <si>
    <t>SUŠIONICA VRPOLJE</t>
  </si>
  <si>
    <t xml:space="preserve">VINOGRADAR VIS </t>
  </si>
  <si>
    <t>AGROKOMERC, ILOK</t>
  </si>
  <si>
    <t>HOTEL NOVI, NOVI VINODOLSKI</t>
  </si>
  <si>
    <t>LAURUS SPLIT</t>
  </si>
  <si>
    <t>PZ NOVA ZORA</t>
  </si>
  <si>
    <t>SLUNJČICA, SLUNJ</t>
  </si>
  <si>
    <t>VIS d.d., VIS</t>
  </si>
  <si>
    <t>PRESIDENT ZADAR</t>
  </si>
  <si>
    <t>HOTELI HELIOS</t>
  </si>
  <si>
    <t>CROATIA PUMPE</t>
  </si>
  <si>
    <t>DIOKI D.D. (CALISKAN)</t>
  </si>
  <si>
    <t>MEDITERANSKA PLOVIDBA</t>
  </si>
  <si>
    <t>DALMACIJAVINO, SPLIT</t>
  </si>
  <si>
    <t>HOTELI OMIŠALJ</t>
  </si>
  <si>
    <t>MODRA ŠPILJA</t>
  </si>
  <si>
    <t xml:space="preserve">Zajmovi neprofitnim organizacijama, građanima i kućanstvima </t>
  </si>
  <si>
    <t>PLASMANI ŽUBA (BLB i HYPO)</t>
  </si>
  <si>
    <t>REKAPITULACIJA POTRAŽIVANJA</t>
  </si>
  <si>
    <t>Stanje ukupnih 
potraživanja na 
31.12.2016.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</si>
</sst>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  <numFmt numFmtId="204" formatCode="_-* #,##0.00000\ _k_n_-;\-* #,##0.00000\ _k_n_-;_-* &quot;-&quot;?????\ _k_n_-;_-@_-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  <numFmt numFmtId="208" formatCode="&quot;True&quot;;&quot;True&quot;;&quot;False&quot;"/>
    <numFmt numFmtId="209" formatCode="[$¥€-2]\ #,##0.00_);[Red]\([$€-2]\ #,##0.00\)"/>
    <numFmt numFmtId="210" formatCode="[$-41A]d\.\ mmmm\ yyyy\."/>
    <numFmt numFmtId="211" formatCode="d\.m\.yyyy\.;@"/>
    <numFmt numFmtId="212" formatCode="#,##0.00\ &quot;kn&quot;"/>
  </numFmts>
  <fonts count="10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 Unicode MS"/>
      <family val="2"/>
    </font>
    <font>
      <b/>
      <sz val="14"/>
      <name val="Times New Roman CE"/>
      <family val="1"/>
    </font>
    <font>
      <b/>
      <sz val="12"/>
      <name val="Arial Unicode MS"/>
      <family val="2"/>
    </font>
    <font>
      <b/>
      <sz val="13"/>
      <name val="Times New Roman CE"/>
      <family val="1"/>
    </font>
    <font>
      <sz val="16"/>
      <name val="Times New Roman CE"/>
      <family val="1"/>
    </font>
    <font>
      <sz val="12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63"/>
      <name val="Arial Unicode MS"/>
      <family val="2"/>
    </font>
    <font>
      <sz val="16"/>
      <color indexed="10"/>
      <name val="Times New Roman CE"/>
      <family val="1"/>
    </font>
    <font>
      <sz val="36"/>
      <color indexed="10"/>
      <name val="Times New Roman CE"/>
      <family val="0"/>
    </font>
    <font>
      <b/>
      <sz val="20"/>
      <name val="Times New Roman CE"/>
      <family val="0"/>
    </font>
    <font>
      <sz val="36"/>
      <name val="Times New Roman CE"/>
      <family val="0"/>
    </font>
    <font>
      <sz val="11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Times New Roman CE"/>
      <family val="1"/>
    </font>
    <font>
      <b/>
      <sz val="18"/>
      <name val="Times New Roman CE"/>
      <family val="0"/>
    </font>
    <font>
      <sz val="16"/>
      <color indexed="10"/>
      <name val="Times New Roman"/>
      <family val="1"/>
    </font>
    <font>
      <sz val="10"/>
      <color indexed="62"/>
      <name val="Times New Roman CE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26"/>
      <name val="Times New Roman"/>
      <family val="1"/>
    </font>
    <font>
      <b/>
      <sz val="16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b/>
      <sz val="12"/>
      <color indexed="10"/>
      <name val="Times New Roman"/>
      <family val="1"/>
    </font>
    <font>
      <b/>
      <sz val="26"/>
      <name val="Arial"/>
      <family val="2"/>
    </font>
    <font>
      <b/>
      <sz val="10"/>
      <name val="Arial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sz val="26"/>
      <name val="Times New Roman CE"/>
      <family val="1"/>
    </font>
    <font>
      <b/>
      <sz val="12"/>
      <color indexed="48"/>
      <name val="Times New Roman CE"/>
      <family val="0"/>
    </font>
    <font>
      <sz val="26"/>
      <name val="Arial"/>
      <family val="2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 CE"/>
      <family val="1"/>
    </font>
    <font>
      <sz val="10"/>
      <color rgb="FFFF0000"/>
      <name val="Times New Roman CE"/>
      <family val="1"/>
    </font>
    <font>
      <sz val="12"/>
      <color rgb="FF333333"/>
      <name val="Arial Unicode MS"/>
      <family val="2"/>
    </font>
    <font>
      <sz val="16"/>
      <color rgb="FFFF0000"/>
      <name val="Times New Roman CE"/>
      <family val="1"/>
    </font>
    <font>
      <sz val="36"/>
      <color rgb="FFFF0000"/>
      <name val="Times New Roman CE"/>
      <family val="0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sz val="12"/>
      <color theme="3" tint="0.39998000860214233"/>
      <name val="Times New Roman CE"/>
      <family val="1"/>
    </font>
    <font>
      <sz val="16"/>
      <color rgb="FFFF0000"/>
      <name val="Times New Roman"/>
      <family val="1"/>
    </font>
    <font>
      <sz val="10"/>
      <color theme="3" tint="0.39998000860214233"/>
      <name val="Times New Roman CE"/>
      <family val="1"/>
    </font>
    <font>
      <sz val="10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6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u val="singleAccounting"/>
      <sz val="12"/>
      <color rgb="FFFF0000"/>
      <name val="Times New Roman"/>
      <family val="1"/>
    </font>
    <font>
      <b/>
      <sz val="12"/>
      <color rgb="FF3366FF"/>
      <name val="Times New Roman CE"/>
      <family val="0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n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double"/>
      <right>
        <color rgb="FF000000"/>
      </right>
      <top style="double"/>
      <bottom style="medium"/>
    </border>
    <border>
      <left>
        <color rgb="FF000000"/>
      </left>
      <right>
        <color rgb="FF000000"/>
      </right>
      <top style="double"/>
      <bottom style="medium"/>
    </border>
    <border>
      <left>
        <color rgb="FF000000"/>
      </left>
      <right style="double"/>
      <top style="double"/>
      <bottom style="medium"/>
    </border>
    <border>
      <left style="medium"/>
      <right>
        <color rgb="FF000000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rgb="FF000000"/>
      </left>
      <right style="double"/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rgb="FF000000"/>
      </left>
      <right style="medium"/>
      <top style="thin"/>
      <bottom style="thin"/>
    </border>
    <border>
      <left style="thin"/>
      <right style="thin"/>
      <top>
        <color rgb="FF000000"/>
      </top>
      <bottom>
        <color rgb="FF000000"/>
      </bottom>
    </border>
    <border>
      <left>
        <color rgb="FF000000"/>
      </left>
      <right style="medium"/>
      <top>
        <color rgb="FF000000"/>
      </top>
      <bottom>
        <color rgb="FF000000"/>
      </bottom>
    </border>
    <border>
      <left style="medium"/>
      <right style="medium"/>
      <top>
        <color rgb="FF000000"/>
      </top>
      <bottom style="thin"/>
    </border>
    <border>
      <left>
        <color rgb="FF000000"/>
      </left>
      <right style="thin"/>
      <top>
        <color rgb="FF000000"/>
      </top>
      <bottom style="thin"/>
    </border>
    <border>
      <left style="thin"/>
      <right style="double"/>
      <top>
        <color rgb="FF000000"/>
      </top>
      <bottom style="thin"/>
    </border>
    <border>
      <left>
        <color rgb="FF000000"/>
      </left>
      <right style="medium"/>
      <top>
        <color rgb="FF000000"/>
      </top>
      <bottom style="thin"/>
    </border>
    <border>
      <left style="medium"/>
      <right style="double"/>
      <top style="medium"/>
      <bottom>
        <color rgb="FF000000"/>
      </bottom>
    </border>
    <border>
      <left style="medium"/>
      <right>
        <color rgb="FF000000"/>
      </right>
      <top style="medium"/>
      <bottom>
        <color rgb="FF000000"/>
      </bottom>
    </border>
    <border>
      <left style="medium"/>
      <right style="medium"/>
      <top style="medium"/>
      <bottom style="thin"/>
    </border>
    <border>
      <left>
        <color rgb="FF000000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rgb="FF000000"/>
      </left>
      <right>
        <color rgb="FF000000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rgb="FF000000"/>
      </top>
      <bottom>
        <color rgb="FF000000"/>
      </bottom>
    </border>
    <border>
      <left style="medium"/>
      <right style="medium"/>
      <top style="thin"/>
      <bottom>
        <color rgb="FF000000"/>
      </bottom>
    </border>
    <border>
      <left style="thin"/>
      <right style="double"/>
      <top style="thin"/>
      <bottom>
        <color rgb="FF000000"/>
      </bottom>
    </border>
    <border>
      <left style="double"/>
      <right style="thin"/>
      <top style="thin"/>
      <bottom>
        <color rgb="FF000000"/>
      </bottom>
    </border>
    <border>
      <left>
        <color rgb="FF000000"/>
      </left>
      <right>
        <color rgb="FF000000"/>
      </right>
      <top style="thin"/>
      <bottom>
        <color rgb="FF000000"/>
      </bottom>
    </border>
    <border>
      <left style="double"/>
      <right style="medium"/>
      <top style="thin"/>
      <bottom>
        <color rgb="FF000000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rgb="FF000000"/>
      </left>
      <right>
        <color rgb="FF000000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>
        <color rgb="FF000000"/>
      </top>
      <bottom style="medium"/>
    </border>
    <border>
      <left style="medium"/>
      <right style="double"/>
      <top>
        <color rgb="FF000000"/>
      </top>
      <bottom style="medium"/>
    </border>
    <border>
      <left>
        <color rgb="FF000000"/>
      </left>
      <right style="medium"/>
      <top>
        <color rgb="FF000000"/>
      </top>
      <bottom style="medium"/>
    </border>
    <border>
      <left>
        <color rgb="FF000000"/>
      </left>
      <right>
        <color rgb="FF000000"/>
      </right>
      <top>
        <color rgb="FF000000"/>
      </top>
      <bottom style="medium"/>
    </border>
    <border>
      <left style="medium"/>
      <right>
        <color rgb="FF000000"/>
      </right>
      <top>
        <color rgb="FF000000"/>
      </top>
      <bottom style="medium"/>
    </border>
    <border>
      <left style="medium"/>
      <right>
        <color rgb="FF000000"/>
      </right>
      <top>
        <color rgb="FF000000"/>
      </top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rgb="FF000000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rgb="FF000000"/>
      </left>
      <right>
        <color rgb="FF000000"/>
      </right>
      <top style="medium"/>
      <bottom style="medium"/>
    </border>
    <border>
      <left>
        <color rgb="FF000000"/>
      </left>
      <right>
        <color rgb="FF000000"/>
      </right>
      <top style="medium"/>
      <bottom>
        <color rgb="FF000000"/>
      </bottom>
    </border>
    <border>
      <left>
        <color rgb="FF000000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rgb="FF000000"/>
      </right>
      <top style="medium"/>
      <bottom style="thin"/>
    </border>
    <border>
      <left style="thin"/>
      <right style="medium"/>
      <top>
        <color rgb="FF000000"/>
      </top>
      <bottom style="thin"/>
    </border>
    <border>
      <left style="medium"/>
      <right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>
        <color rgb="FF000000"/>
      </right>
      <top style="thin"/>
      <bottom style="medium"/>
    </border>
    <border>
      <left>
        <color rgb="FF000000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rgb="FF000000"/>
      </bottom>
    </border>
    <border>
      <left style="medium"/>
      <right style="thin"/>
      <top style="thin"/>
      <bottom style="medium"/>
    </border>
    <border>
      <left style="thin"/>
      <right>
        <color rgb="FF000000"/>
      </right>
      <top style="medium"/>
      <bottom style="thin"/>
    </border>
    <border>
      <left style="thin"/>
      <right>
        <color rgb="FF000000"/>
      </right>
      <top style="thin"/>
      <bottom style="thin"/>
    </border>
    <border>
      <left style="medium"/>
      <right style="thin"/>
      <top>
        <color rgb="FF000000"/>
      </top>
      <bottom style="thin"/>
    </border>
    <border>
      <left style="thin"/>
      <right>
        <color rgb="FF000000"/>
      </right>
      <top style="thin"/>
      <bottom>
        <color rgb="FF000000"/>
      </bottom>
    </border>
    <border>
      <left style="thin"/>
      <right>
        <color rgb="FF000000"/>
      </right>
      <top style="thin"/>
      <bottom style="medium"/>
    </border>
    <border>
      <left style="thin"/>
      <right style="thin"/>
      <top style="medium"/>
      <bottom>
        <color rgb="FF000000"/>
      </bottom>
    </border>
    <border>
      <left style="thin"/>
      <right>
        <color rgb="FF000000"/>
      </right>
      <top style="medium"/>
      <bottom>
        <color rgb="FF000000"/>
      </bottom>
    </border>
    <border>
      <left style="medium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3" fillId="0" borderId="0" xfId="53" applyFont="1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4" fontId="3" fillId="0" borderId="0" xfId="53" applyNumberFormat="1" applyFont="1" applyAlignment="1">
      <alignment horizontal="right"/>
      <protection/>
    </xf>
    <xf numFmtId="4" fontId="3" fillId="0" borderId="0" xfId="53" applyNumberFormat="1" applyFont="1">
      <alignment/>
      <protection/>
    </xf>
    <xf numFmtId="0" fontId="3" fillId="0" borderId="0" xfId="53" applyFont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left" vertical="center" wrapText="1"/>
      <protection/>
    </xf>
    <xf numFmtId="1" fontId="7" fillId="0" borderId="0" xfId="53" applyNumberFormat="1" applyFont="1" applyBorder="1" applyAlignment="1">
      <alignment horizontal="center"/>
      <protection/>
    </xf>
    <xf numFmtId="4" fontId="7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85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86" fillId="0" borderId="0" xfId="53" applyFont="1" applyAlignment="1">
      <alignment horizontal="center"/>
      <protection/>
    </xf>
    <xf numFmtId="0" fontId="86" fillId="0" borderId="0" xfId="53" applyFont="1">
      <alignment/>
      <protection/>
    </xf>
    <xf numFmtId="4" fontId="86" fillId="0" borderId="0" xfId="53" applyNumberFormat="1" applyFont="1" applyAlignment="1">
      <alignment horizontal="right"/>
      <protection/>
    </xf>
    <xf numFmtId="4" fontId="86" fillId="0" borderId="0" xfId="53" applyNumberFormat="1" applyFont="1">
      <alignment/>
      <protection/>
    </xf>
    <xf numFmtId="0" fontId="86" fillId="0" borderId="0" xfId="53" applyFont="1" applyFill="1">
      <alignment/>
      <protection/>
    </xf>
    <xf numFmtId="0" fontId="86" fillId="0" borderId="0" xfId="53" applyFont="1" applyFill="1" applyAlignment="1">
      <alignment horizontal="center"/>
      <protection/>
    </xf>
    <xf numFmtId="4" fontId="86" fillId="0" borderId="0" xfId="53" applyNumberFormat="1" applyFont="1" applyFill="1" applyAlignment="1">
      <alignment horizontal="left"/>
      <protection/>
    </xf>
    <xf numFmtId="4" fontId="86" fillId="0" borderId="0" xfId="53" applyNumberFormat="1" applyFont="1" applyFill="1" applyAlignment="1">
      <alignment horizontal="right"/>
      <protection/>
    </xf>
    <xf numFmtId="4" fontId="86" fillId="0" borderId="0" xfId="53" applyNumberFormat="1" applyFont="1" applyFill="1">
      <alignment/>
      <protection/>
    </xf>
    <xf numFmtId="0" fontId="85" fillId="0" borderId="0" xfId="53" applyFont="1" applyFill="1">
      <alignment/>
      <protection/>
    </xf>
    <xf numFmtId="3" fontId="7" fillId="0" borderId="0" xfId="53" applyNumberFormat="1" applyFont="1" applyBorder="1" applyAlignment="1">
      <alignment horizontal="center" vertical="center"/>
      <protection/>
    </xf>
    <xf numFmtId="4" fontId="5" fillId="0" borderId="0" xfId="53" applyNumberFormat="1" applyFont="1" applyFill="1" applyAlignment="1">
      <alignment horizontal="center" vertical="center"/>
      <protection/>
    </xf>
    <xf numFmtId="0" fontId="86" fillId="0" borderId="0" xfId="53" applyFont="1" applyAlignment="1">
      <alignment/>
      <protection/>
    </xf>
    <xf numFmtId="0" fontId="85" fillId="0" borderId="0" xfId="53" applyFont="1" applyAlignment="1">
      <alignment vertical="center"/>
      <protection/>
    </xf>
    <xf numFmtId="0" fontId="4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 quotePrefix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1" fontId="5" fillId="0" borderId="16" xfId="53" applyNumberFormat="1" applyFont="1" applyBorder="1" applyAlignment="1">
      <alignment horizontal="center" vertical="center"/>
      <protection/>
    </xf>
    <xf numFmtId="3" fontId="5" fillId="0" borderId="16" xfId="53" applyNumberFormat="1" applyFont="1" applyBorder="1" applyAlignment="1">
      <alignment horizontal="center" vertical="center"/>
      <protection/>
    </xf>
    <xf numFmtId="3" fontId="5" fillId="0" borderId="17" xfId="53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7" fillId="0" borderId="18" xfId="53" applyFont="1" applyBorder="1" applyAlignment="1">
      <alignment horizontal="center" vertical="center"/>
      <protection/>
    </xf>
    <xf numFmtId="14" fontId="7" fillId="0" borderId="19" xfId="53" applyNumberFormat="1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1" fontId="7" fillId="0" borderId="19" xfId="53" applyNumberFormat="1" applyFont="1" applyBorder="1" applyAlignment="1">
      <alignment horizontal="center" vertical="center"/>
      <protection/>
    </xf>
    <xf numFmtId="4" fontId="7" fillId="0" borderId="21" xfId="53" applyNumberFormat="1" applyFont="1" applyBorder="1" applyAlignment="1">
      <alignment horizontal="center" vertical="center"/>
      <protection/>
    </xf>
    <xf numFmtId="4" fontId="7" fillId="0" borderId="19" xfId="53" applyNumberFormat="1" applyFont="1" applyBorder="1" applyAlignment="1">
      <alignment horizontal="center" vertical="center"/>
      <protection/>
    </xf>
    <xf numFmtId="4" fontId="7" fillId="0" borderId="22" xfId="53" applyNumberFormat="1" applyFont="1" applyBorder="1" applyAlignment="1">
      <alignment horizontal="center" vertical="center"/>
      <protection/>
    </xf>
    <xf numFmtId="0" fontId="7" fillId="0" borderId="23" xfId="53" applyFont="1" applyBorder="1" applyAlignment="1">
      <alignment horizontal="center" vertical="center"/>
      <protection/>
    </xf>
    <xf numFmtId="14" fontId="7" fillId="0" borderId="24" xfId="53" applyNumberFormat="1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/>
      <protection/>
    </xf>
    <xf numFmtId="4" fontId="7" fillId="0" borderId="25" xfId="53" applyNumberFormat="1" applyFont="1" applyBorder="1" applyAlignment="1">
      <alignment horizontal="center" vertical="center"/>
      <protection/>
    </xf>
    <xf numFmtId="4" fontId="7" fillId="0" borderId="26" xfId="53" applyNumberFormat="1" applyFont="1" applyBorder="1" applyAlignment="1">
      <alignment horizontal="center" vertical="center"/>
      <protection/>
    </xf>
    <xf numFmtId="4" fontId="7" fillId="0" borderId="27" xfId="53" applyNumberFormat="1" applyFont="1" applyBorder="1" applyAlignment="1">
      <alignment horizontal="center" vertical="center"/>
      <protection/>
    </xf>
    <xf numFmtId="4" fontId="5" fillId="0" borderId="28" xfId="53" applyNumberFormat="1" applyFont="1" applyBorder="1" applyAlignment="1">
      <alignment horizontal="center" vertical="center"/>
      <protection/>
    </xf>
    <xf numFmtId="4" fontId="5" fillId="0" borderId="29" xfId="53" applyNumberFormat="1" applyFont="1" applyBorder="1" applyAlignment="1">
      <alignment horizontal="center" vertical="center"/>
      <protection/>
    </xf>
    <xf numFmtId="0" fontId="27" fillId="0" borderId="0" xfId="55" applyFont="1">
      <alignment/>
      <protection/>
    </xf>
    <xf numFmtId="3" fontId="5" fillId="0" borderId="0" xfId="53" applyNumberFormat="1" applyFont="1" applyBorder="1" applyAlignment="1">
      <alignment horizontal="center" vertical="center"/>
      <protection/>
    </xf>
    <xf numFmtId="0" fontId="5" fillId="0" borderId="0" xfId="53" applyNumberFormat="1" applyFont="1" applyBorder="1" applyAlignment="1">
      <alignment horizontal="center" vertical="center"/>
      <protection/>
    </xf>
    <xf numFmtId="0" fontId="5" fillId="0" borderId="0" xfId="53" applyFont="1">
      <alignment/>
      <protection/>
    </xf>
    <xf numFmtId="4" fontId="27" fillId="0" borderId="0" xfId="55" applyNumberFormat="1" applyFont="1">
      <alignment/>
      <protection/>
    </xf>
    <xf numFmtId="0" fontId="7" fillId="0" borderId="0" xfId="53" applyFont="1" applyFill="1" applyBorder="1" applyAlignment="1">
      <alignment horizontal="center" vertical="center"/>
      <protection/>
    </xf>
    <xf numFmtId="14" fontId="7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" fontId="7" fillId="0" borderId="0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7" fillId="24" borderId="0" xfId="53" applyFont="1" applyFill="1" applyAlignment="1">
      <alignment vertical="center"/>
      <protection/>
    </xf>
    <xf numFmtId="0" fontId="5" fillId="24" borderId="0" xfId="53" applyFont="1" applyFill="1" applyAlignment="1">
      <alignment horizontal="center" vertical="center"/>
      <protection/>
    </xf>
    <xf numFmtId="0" fontId="5" fillId="24" borderId="0" xfId="53" applyFont="1" applyFill="1" applyBorder="1" applyAlignment="1">
      <alignment horizontal="center" vertical="center" wrapText="1"/>
      <protection/>
    </xf>
    <xf numFmtId="4" fontId="5" fillId="24" borderId="0" xfId="53" applyNumberFormat="1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4" fontId="3" fillId="0" borderId="0" xfId="53" applyNumberFormat="1" applyFont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7" fillId="0" borderId="0" xfId="53" applyNumberFormat="1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4" fontId="7" fillId="0" borderId="0" xfId="53" applyNumberFormat="1" applyFont="1" applyFill="1" applyBorder="1" applyAlignment="1">
      <alignment horizontal="right" vertical="center"/>
      <protection/>
    </xf>
    <xf numFmtId="4" fontId="7" fillId="0" borderId="0" xfId="53" applyNumberFormat="1" applyFont="1" applyFill="1" applyAlignment="1">
      <alignment horizontal="right" vertical="center"/>
      <protection/>
    </xf>
    <xf numFmtId="4" fontId="5" fillId="0" borderId="0" xfId="53" applyNumberFormat="1" applyFont="1" applyFill="1" applyBorder="1" applyAlignment="1">
      <alignment horizontal="right" vertical="center"/>
      <protection/>
    </xf>
    <xf numFmtId="4" fontId="7" fillId="0" borderId="0" xfId="53" applyNumberFormat="1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28" fillId="24" borderId="0" xfId="53" applyFont="1" applyFill="1" applyAlignment="1">
      <alignment vertical="center"/>
      <protection/>
    </xf>
    <xf numFmtId="4" fontId="5" fillId="24" borderId="0" xfId="53" applyNumberFormat="1" applyFont="1" applyFill="1" applyAlignment="1">
      <alignment vertical="center"/>
      <protection/>
    </xf>
    <xf numFmtId="4" fontId="5" fillId="24" borderId="0" xfId="53" applyNumberFormat="1" applyFont="1" applyFill="1" applyAlignment="1">
      <alignment horizontal="right" vertical="center"/>
      <protection/>
    </xf>
    <xf numFmtId="4" fontId="28" fillId="0" borderId="0" xfId="53" applyNumberFormat="1" applyFont="1" applyFill="1" applyAlignment="1">
      <alignment vertical="center"/>
      <protection/>
    </xf>
    <xf numFmtId="4" fontId="5" fillId="0" borderId="0" xfId="53" applyNumberFormat="1" applyFont="1" applyFill="1" applyAlignment="1">
      <alignment vertical="center"/>
      <protection/>
    </xf>
    <xf numFmtId="14" fontId="7" fillId="0" borderId="19" xfId="53" applyNumberFormat="1" applyFont="1" applyFill="1" applyBorder="1" applyAlignment="1">
      <alignment horizontal="center" vertical="center"/>
      <protection/>
    </xf>
    <xf numFmtId="4" fontId="7" fillId="0" borderId="27" xfId="53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/>
    </xf>
    <xf numFmtId="4" fontId="7" fillId="0" borderId="25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>
      <alignment/>
      <protection/>
    </xf>
    <xf numFmtId="3" fontId="85" fillId="0" borderId="0" xfId="53" applyNumberFormat="1" applyFont="1" applyBorder="1" applyAlignment="1">
      <alignment horizontal="center" vertical="center"/>
      <protection/>
    </xf>
    <xf numFmtId="0" fontId="85" fillId="0" borderId="0" xfId="53" applyNumberFormat="1" applyFont="1" applyBorder="1" applyAlignment="1">
      <alignment horizontal="center" vertical="center"/>
      <protection/>
    </xf>
    <xf numFmtId="14" fontId="7" fillId="0" borderId="19" xfId="53" applyNumberFormat="1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1" fontId="7" fillId="0" borderId="19" xfId="53" applyNumberFormat="1" applyFont="1" applyBorder="1" applyAlignment="1">
      <alignment horizontal="center" vertical="center"/>
      <protection/>
    </xf>
    <xf numFmtId="4" fontId="7" fillId="0" borderId="21" xfId="53" applyNumberFormat="1" applyFont="1" applyBorder="1" applyAlignment="1">
      <alignment horizontal="center" vertical="center"/>
      <protection/>
    </xf>
    <xf numFmtId="4" fontId="7" fillId="0" borderId="19" xfId="53" applyNumberFormat="1" applyFont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1" xfId="53" applyFont="1" applyBorder="1" applyAlignment="1">
      <alignment horizontal="center" vertical="center"/>
      <protection/>
    </xf>
    <xf numFmtId="14" fontId="7" fillId="0" borderId="24" xfId="53" applyNumberFormat="1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/>
      <protection/>
    </xf>
    <xf numFmtId="0" fontId="7" fillId="0" borderId="24" xfId="53" applyFont="1" applyBorder="1" applyAlignment="1">
      <alignment horizontal="left" vertical="center" wrapText="1"/>
      <protection/>
    </xf>
    <xf numFmtId="1" fontId="7" fillId="0" borderId="24" xfId="53" applyNumberFormat="1" applyFont="1" applyBorder="1" applyAlignment="1">
      <alignment horizontal="center" vertical="center"/>
      <protection/>
    </xf>
    <xf numFmtId="4" fontId="7" fillId="0" borderId="24" xfId="53" applyNumberFormat="1" applyFont="1" applyBorder="1" applyAlignment="1">
      <alignment horizontal="center" vertical="center"/>
      <protection/>
    </xf>
    <xf numFmtId="4" fontId="7" fillId="0" borderId="32" xfId="53" applyNumberFormat="1" applyFont="1" applyBorder="1" applyAlignment="1">
      <alignment horizontal="center" vertical="center"/>
      <protection/>
    </xf>
    <xf numFmtId="0" fontId="7" fillId="0" borderId="33" xfId="53" applyFont="1" applyBorder="1" applyAlignment="1">
      <alignment horizontal="center" vertical="center"/>
      <protection/>
    </xf>
    <xf numFmtId="14" fontId="7" fillId="0" borderId="30" xfId="53" applyNumberFormat="1" applyFont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/>
      <protection/>
    </xf>
    <xf numFmtId="0" fontId="7" fillId="0" borderId="30" xfId="53" applyFont="1" applyBorder="1" applyAlignment="1">
      <alignment horizontal="left" vertical="center" wrapText="1"/>
      <protection/>
    </xf>
    <xf numFmtId="1" fontId="7" fillId="0" borderId="30" xfId="53" applyNumberFormat="1" applyFont="1" applyBorder="1" applyAlignment="1">
      <alignment horizontal="center" vertical="center"/>
      <protection/>
    </xf>
    <xf numFmtId="4" fontId="7" fillId="0" borderId="30" xfId="53" applyNumberFormat="1" applyFont="1" applyBorder="1" applyAlignment="1">
      <alignment horizontal="center" vertical="center"/>
      <protection/>
    </xf>
    <xf numFmtId="4" fontId="7" fillId="0" borderId="35" xfId="53" applyNumberFormat="1" applyFont="1" applyBorder="1" applyAlignment="1">
      <alignment horizontal="center" vertical="center"/>
      <protection/>
    </xf>
    <xf numFmtId="4" fontId="7" fillId="0" borderId="19" xfId="53" applyNumberFormat="1" applyFont="1" applyFill="1" applyBorder="1" applyAlignment="1">
      <alignment horizontal="center" vertical="center"/>
      <protection/>
    </xf>
    <xf numFmtId="0" fontId="88" fillId="0" borderId="0" xfId="53" applyFont="1">
      <alignment/>
      <protection/>
    </xf>
    <xf numFmtId="0" fontId="29" fillId="0" borderId="36" xfId="53" applyFont="1" applyBorder="1" applyAlignment="1">
      <alignment vertical="center" textRotation="180"/>
      <protection/>
    </xf>
    <xf numFmtId="0" fontId="29" fillId="0" borderId="0" xfId="53" applyFont="1">
      <alignment/>
      <protection/>
    </xf>
    <xf numFmtId="0" fontId="29" fillId="0" borderId="0" xfId="53" applyFont="1" applyAlignment="1">
      <alignment vertical="center" textRotation="180"/>
      <protection/>
    </xf>
    <xf numFmtId="0" fontId="7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5" fillId="24" borderId="0" xfId="53" applyFont="1" applyFill="1" applyAlignment="1">
      <alignment horizontal="center" vertical="center"/>
      <protection/>
    </xf>
    <xf numFmtId="0" fontId="5" fillId="0" borderId="37" xfId="53" applyFont="1" applyBorder="1" applyAlignment="1">
      <alignment horizontal="left" vertical="center"/>
      <protection/>
    </xf>
    <xf numFmtId="0" fontId="5" fillId="0" borderId="38" xfId="53" applyFont="1" applyBorder="1" applyAlignment="1">
      <alignment horizontal="left" vertical="center"/>
      <protection/>
    </xf>
    <xf numFmtId="0" fontId="5" fillId="0" borderId="39" xfId="53" applyFont="1" applyBorder="1" applyAlignment="1">
      <alignment horizontal="left" vertical="center"/>
      <protection/>
    </xf>
    <xf numFmtId="0" fontId="28" fillId="24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left" vertical="center"/>
      <protection/>
    </xf>
    <xf numFmtId="4" fontId="5" fillId="0" borderId="40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5" fillId="0" borderId="41" xfId="53" applyFont="1" applyBorder="1" applyAlignment="1">
      <alignment horizontal="left" vertical="center"/>
      <protection/>
    </xf>
    <xf numFmtId="0" fontId="5" fillId="0" borderId="28" xfId="53" applyFont="1" applyBorder="1" applyAlignment="1">
      <alignment horizontal="left" vertical="center"/>
      <protection/>
    </xf>
    <xf numFmtId="0" fontId="5" fillId="0" borderId="31" xfId="53" applyFont="1" applyBorder="1" applyAlignment="1">
      <alignment horizontal="left" vertical="center"/>
      <protection/>
    </xf>
    <xf numFmtId="0" fontId="5" fillId="0" borderId="24" xfId="53" applyFont="1" applyBorder="1" applyAlignment="1">
      <alignment horizontal="left" vertical="center"/>
      <protection/>
    </xf>
    <xf numFmtId="0" fontId="5" fillId="0" borderId="4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" fontId="5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textRotation="180"/>
      <protection/>
    </xf>
    <xf numFmtId="0" fontId="29" fillId="0" borderId="36" xfId="53" applyFont="1" applyBorder="1" applyAlignment="1">
      <alignment horizontal="center" vertical="center" textRotation="180"/>
      <protection/>
    </xf>
    <xf numFmtId="0" fontId="5" fillId="0" borderId="44" xfId="53" applyFont="1" applyBorder="1" applyAlignment="1">
      <alignment horizontal="center" vertical="center" wrapText="1"/>
      <protection/>
    </xf>
    <xf numFmtId="0" fontId="5" fillId="0" borderId="45" xfId="53" applyFont="1" applyBorder="1" applyAlignment="1">
      <alignment horizontal="center" vertical="center" wrapText="1"/>
      <protection/>
    </xf>
    <xf numFmtId="0" fontId="5" fillId="0" borderId="46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5" fillId="0" borderId="40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9" fillId="0" borderId="0" xfId="53" applyFont="1" applyFill="1" applyAlignment="1">
      <alignment vertical="center"/>
      <protection/>
    </xf>
    <xf numFmtId="0" fontId="35" fillId="25" borderId="47" xfId="53" applyFont="1" applyFill="1" applyBorder="1" applyAlignment="1">
      <alignment horizontal="center" vertical="center"/>
      <protection/>
    </xf>
    <xf numFmtId="0" fontId="86" fillId="0" borderId="0" xfId="53" applyFont="1" applyFill="1" applyAlignment="1">
      <alignment vertical="center"/>
      <protection/>
    </xf>
    <xf numFmtId="0" fontId="3" fillId="0" borderId="0" xfId="54" applyFont="1" applyFill="1">
      <alignment/>
      <protection/>
    </xf>
    <xf numFmtId="0" fontId="36" fillId="0" borderId="0" xfId="52" applyFont="1" applyFill="1" applyAlignment="1">
      <alignment vertical="center"/>
      <protection/>
    </xf>
    <xf numFmtId="0" fontId="5" fillId="26" borderId="19" xfId="52" applyFont="1" applyFill="1" applyBorder="1" applyAlignment="1">
      <alignment vertical="center" wrapText="1"/>
      <protection/>
    </xf>
    <xf numFmtId="0" fontId="5" fillId="26" borderId="19" xfId="52" applyFont="1" applyFill="1" applyBorder="1" applyAlignment="1" quotePrefix="1">
      <alignment horizontal="center" vertical="center" wrapText="1"/>
      <protection/>
    </xf>
    <xf numFmtId="0" fontId="5" fillId="26" borderId="19" xfId="52" applyFont="1" applyFill="1" applyBorder="1" applyAlignment="1">
      <alignment horizontal="center" vertical="center" wrapText="1"/>
      <protection/>
    </xf>
    <xf numFmtId="0" fontId="5" fillId="26" borderId="19" xfId="52" applyFont="1" applyFill="1" applyBorder="1" applyAlignment="1">
      <alignment horizontal="center" vertical="center"/>
      <protection/>
    </xf>
    <xf numFmtId="4" fontId="5" fillId="26" borderId="19" xfId="52" applyNumberFormat="1" applyFont="1" applyFill="1" applyBorder="1" applyAlignment="1">
      <alignment horizontal="center" vertical="center" wrapText="1"/>
      <protection/>
    </xf>
    <xf numFmtId="4" fontId="5" fillId="27" borderId="19" xfId="52" applyNumberFormat="1" applyFont="1" applyFill="1" applyBorder="1" applyAlignment="1">
      <alignment horizontal="center" vertical="center" wrapText="1"/>
      <protection/>
    </xf>
    <xf numFmtId="4" fontId="5" fillId="27" borderId="19" xfId="52" applyNumberFormat="1" applyFont="1" applyFill="1" applyBorder="1" applyAlignment="1">
      <alignment horizontal="center" vertical="center" wrapText="1"/>
      <protection/>
    </xf>
    <xf numFmtId="0" fontId="5" fillId="26" borderId="19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0" fontId="37" fillId="0" borderId="0" xfId="52" applyFont="1" applyFill="1">
      <alignment/>
      <protection/>
    </xf>
    <xf numFmtId="0" fontId="7" fillId="26" borderId="19" xfId="52" applyFont="1" applyFill="1" applyBorder="1" applyAlignment="1">
      <alignment horizontal="center" vertical="center"/>
      <protection/>
    </xf>
    <xf numFmtId="4" fontId="7" fillId="27" borderId="19" xfId="52" applyNumberFormat="1" applyFont="1" applyFill="1" applyBorder="1" applyAlignment="1">
      <alignment horizontal="center" vertical="center" wrapText="1"/>
      <protection/>
    </xf>
    <xf numFmtId="0" fontId="38" fillId="27" borderId="19" xfId="52" applyFont="1" applyFill="1" applyBorder="1" applyAlignment="1">
      <alignment horizontal="center" vertical="center" wrapText="1"/>
      <protection/>
    </xf>
    <xf numFmtId="0" fontId="38" fillId="26" borderId="19" xfId="52" applyFont="1" applyFill="1" applyBorder="1" applyAlignment="1">
      <alignment horizontal="center" vertical="center" wrapText="1"/>
      <protection/>
    </xf>
    <xf numFmtId="0" fontId="5" fillId="26" borderId="19" xfId="52" applyFont="1" applyFill="1" applyBorder="1" applyAlignment="1">
      <alignment horizontal="center" vertical="center"/>
      <protection/>
    </xf>
    <xf numFmtId="1" fontId="5" fillId="26" borderId="19" xfId="52" applyNumberFormat="1" applyFont="1" applyFill="1" applyBorder="1" applyAlignment="1">
      <alignment horizontal="center" vertical="center"/>
      <protection/>
    </xf>
    <xf numFmtId="3" fontId="5" fillId="27" borderId="19" xfId="52" applyNumberFormat="1" applyFont="1" applyFill="1" applyBorder="1" applyAlignment="1">
      <alignment horizontal="center" vertical="center"/>
      <protection/>
    </xf>
    <xf numFmtId="0" fontId="5" fillId="27" borderId="19" xfId="52" applyFont="1" applyFill="1" applyBorder="1" applyAlignment="1">
      <alignment horizontal="center" vertical="center"/>
      <protection/>
    </xf>
    <xf numFmtId="0" fontId="37" fillId="0" borderId="0" xfId="52" applyFont="1" applyFill="1" applyAlignment="1">
      <alignment/>
      <protection/>
    </xf>
    <xf numFmtId="2" fontId="38" fillId="0" borderId="19" xfId="52" applyNumberFormat="1" applyFont="1" applyBorder="1" applyAlignment="1">
      <alignment horizontal="center" vertical="center"/>
      <protection/>
    </xf>
    <xf numFmtId="0" fontId="38" fillId="0" borderId="19" xfId="52" applyFont="1" applyBorder="1" applyAlignment="1">
      <alignment horizontal="center" vertical="center"/>
      <protection/>
    </xf>
    <xf numFmtId="0" fontId="38" fillId="0" borderId="19" xfId="52" applyFont="1" applyBorder="1" applyAlignment="1">
      <alignment horizontal="center" vertical="center" wrapText="1"/>
      <protection/>
    </xf>
    <xf numFmtId="4" fontId="38" fillId="0" borderId="19" xfId="52" applyNumberFormat="1" applyFont="1" applyBorder="1" applyAlignment="1" quotePrefix="1">
      <alignment horizontal="right" vertical="center"/>
      <protection/>
    </xf>
    <xf numFmtId="4" fontId="38" fillId="0" borderId="19" xfId="52" applyNumberFormat="1" applyFont="1" applyBorder="1" applyAlignment="1">
      <alignment horizontal="center" vertical="center"/>
      <protection/>
    </xf>
    <xf numFmtId="0" fontId="39" fillId="0" borderId="0" xfId="53" applyFont="1" applyAlignment="1">
      <alignment horizontal="center" vertical="center"/>
      <protection/>
    </xf>
    <xf numFmtId="4" fontId="38" fillId="0" borderId="19" xfId="52" applyNumberFormat="1" applyFont="1" applyBorder="1" applyAlignment="1">
      <alignment vertical="center"/>
      <protection/>
    </xf>
    <xf numFmtId="4" fontId="38" fillId="0" borderId="19" xfId="52" applyNumberFormat="1" applyFont="1" applyFill="1" applyBorder="1" applyAlignment="1">
      <alignment vertical="center"/>
      <protection/>
    </xf>
    <xf numFmtId="171" fontId="38" fillId="0" borderId="19" xfId="52" applyNumberFormat="1" applyFont="1" applyFill="1" applyBorder="1" applyAlignment="1">
      <alignment horizontal="right" vertical="center"/>
      <protection/>
    </xf>
    <xf numFmtId="0" fontId="5" fillId="0" borderId="0" xfId="52" applyFont="1" applyFill="1" applyAlignment="1">
      <alignment vertical="center"/>
      <protection/>
    </xf>
    <xf numFmtId="14" fontId="3" fillId="0" borderId="0" xfId="52" applyNumberFormat="1" applyFont="1" applyFill="1">
      <alignment/>
      <protection/>
    </xf>
    <xf numFmtId="0" fontId="39" fillId="0" borderId="19" xfId="53" applyFont="1" applyBorder="1" applyAlignment="1">
      <alignment horizontal="center" vertical="center"/>
      <protection/>
    </xf>
    <xf numFmtId="0" fontId="36" fillId="0" borderId="48" xfId="52" applyFont="1" applyFill="1" applyBorder="1" applyAlignment="1">
      <alignment horizontal="center" vertical="center" textRotation="180"/>
      <protection/>
    </xf>
    <xf numFmtId="4" fontId="40" fillId="0" borderId="19" xfId="52" applyNumberFormat="1" applyFont="1" applyFill="1" applyBorder="1" applyAlignment="1">
      <alignment vertical="center"/>
      <protection/>
    </xf>
    <xf numFmtId="4" fontId="5" fillId="0" borderId="0" xfId="52" applyNumberFormat="1" applyFont="1" applyFill="1" applyAlignment="1">
      <alignment vertical="center"/>
      <protection/>
    </xf>
    <xf numFmtId="4" fontId="5" fillId="0" borderId="19" xfId="52" applyNumberFormat="1" applyFont="1" applyFill="1" applyBorder="1" applyAlignment="1">
      <alignment vertical="center"/>
      <protection/>
    </xf>
    <xf numFmtId="0" fontId="36" fillId="0" borderId="48" xfId="52" applyFont="1" applyFill="1" applyBorder="1" applyAlignment="1">
      <alignment vertical="center" textRotation="180"/>
      <protection/>
    </xf>
    <xf numFmtId="0" fontId="4" fillId="0" borderId="0" xfId="52" applyFont="1" applyFill="1">
      <alignment/>
      <protection/>
    </xf>
    <xf numFmtId="0" fontId="38" fillId="0" borderId="19" xfId="52" applyFont="1" applyFill="1" applyBorder="1" applyAlignment="1">
      <alignment horizontal="center" vertical="center" wrapText="1"/>
      <protection/>
    </xf>
    <xf numFmtId="4" fontId="7" fillId="0" borderId="19" xfId="52" applyNumberFormat="1" applyFont="1" applyBorder="1" applyAlignment="1">
      <alignment vertical="center"/>
      <protection/>
    </xf>
    <xf numFmtId="4" fontId="40" fillId="0" borderId="19" xfId="52" applyNumberFormat="1" applyFont="1" applyBorder="1" applyAlignment="1">
      <alignment vertical="center"/>
      <protection/>
    </xf>
    <xf numFmtId="0" fontId="38" fillId="0" borderId="19" xfId="52" applyFont="1" applyFill="1" applyBorder="1" applyAlignment="1">
      <alignment horizontal="center" vertical="center"/>
      <protection/>
    </xf>
    <xf numFmtId="4" fontId="38" fillId="0" borderId="19" xfId="52" applyNumberFormat="1" applyFont="1" applyFill="1" applyBorder="1" applyAlignment="1" quotePrefix="1">
      <alignment horizontal="right" vertical="center"/>
      <protection/>
    </xf>
    <xf numFmtId="4" fontId="38" fillId="0" borderId="19" xfId="52" applyNumberFormat="1" applyFont="1" applyFill="1" applyBorder="1" applyAlignment="1">
      <alignment horizontal="center" vertical="center"/>
      <protection/>
    </xf>
    <xf numFmtId="4" fontId="7" fillId="0" borderId="19" xfId="52" applyNumberFormat="1" applyFont="1" applyFill="1" applyBorder="1" applyAlignment="1">
      <alignment horizontal="center" vertical="center"/>
      <protection/>
    </xf>
    <xf numFmtId="4" fontId="7" fillId="0" borderId="19" xfId="52" applyNumberFormat="1" applyFont="1" applyBorder="1" applyAlignment="1">
      <alignment horizontal="center" vertical="center"/>
      <protection/>
    </xf>
    <xf numFmtId="4" fontId="7" fillId="0" borderId="19" xfId="53" applyNumberFormat="1" applyFont="1" applyFill="1" applyBorder="1" applyAlignment="1">
      <alignment vertical="center"/>
      <protection/>
    </xf>
    <xf numFmtId="0" fontId="36" fillId="0" borderId="48" xfId="52" applyFont="1" applyFill="1" applyBorder="1" applyAlignment="1">
      <alignment horizontal="center" textRotation="180"/>
      <protection/>
    </xf>
    <xf numFmtId="0" fontId="36" fillId="0" borderId="0" xfId="53" applyFont="1" applyFill="1" applyAlignment="1">
      <alignment vertical="center"/>
      <protection/>
    </xf>
    <xf numFmtId="14" fontId="7" fillId="0" borderId="19" xfId="54" applyNumberFormat="1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/>
      <protection/>
    </xf>
    <xf numFmtId="1" fontId="7" fillId="0" borderId="19" xfId="54" applyNumberFormat="1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horizontal="right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vertical="center"/>
      <protection/>
    </xf>
    <xf numFmtId="4" fontId="5" fillId="0" borderId="19" xfId="54" applyNumberFormat="1" applyFont="1" applyBorder="1" applyAlignment="1">
      <alignment vertical="center"/>
      <protection/>
    </xf>
    <xf numFmtId="4" fontId="38" fillId="0" borderId="19" xfId="0" applyNumberFormat="1" applyFont="1" applyBorder="1" applyAlignment="1">
      <alignment vertical="center"/>
    </xf>
    <xf numFmtId="0" fontId="5" fillId="0" borderId="19" xfId="54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horizontal="center" vertical="center"/>
      <protection/>
    </xf>
    <xf numFmtId="0" fontId="38" fillId="0" borderId="19" xfId="53" applyNumberFormat="1" applyFont="1" applyFill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36" fillId="0" borderId="0" xfId="54" applyFont="1" applyAlignment="1">
      <alignment vertical="center"/>
      <protection/>
    </xf>
    <xf numFmtId="0" fontId="7" fillId="0" borderId="19" xfId="54" applyFont="1" applyBorder="1" applyAlignment="1">
      <alignment horizontal="center" vertical="center" wrapText="1"/>
      <protection/>
    </xf>
    <xf numFmtId="1" fontId="7" fillId="0" borderId="19" xfId="54" applyNumberFormat="1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horizontal="right" vertical="center"/>
      <protection/>
    </xf>
    <xf numFmtId="4" fontId="7" fillId="0" borderId="19" xfId="54" applyNumberFormat="1" applyFont="1" applyBorder="1" applyAlignment="1">
      <alignment vertical="center"/>
      <protection/>
    </xf>
    <xf numFmtId="4" fontId="38" fillId="0" borderId="19" xfId="0" applyNumberFormat="1" applyFont="1" applyFill="1" applyBorder="1" applyAlignment="1">
      <alignment vertical="center"/>
    </xf>
    <xf numFmtId="0" fontId="7" fillId="0" borderId="19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3" fillId="0" borderId="0" xfId="54" applyFont="1">
      <alignment/>
      <protection/>
    </xf>
    <xf numFmtId="2" fontId="7" fillId="0" borderId="19" xfId="53" applyNumberFormat="1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14" fontId="7" fillId="0" borderId="19" xfId="54" applyNumberFormat="1" applyFont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 wrapText="1"/>
      <protection/>
    </xf>
    <xf numFmtId="1" fontId="7" fillId="0" borderId="19" xfId="54" applyNumberFormat="1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horizontal="right" vertical="center"/>
      <protection/>
    </xf>
    <xf numFmtId="4" fontId="7" fillId="0" borderId="19" xfId="54" applyNumberFormat="1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vertical="center"/>
      <protection/>
    </xf>
    <xf numFmtId="4" fontId="7" fillId="0" borderId="19" xfId="54" applyNumberFormat="1" applyFont="1" applyBorder="1" applyAlignment="1">
      <alignment vertical="center"/>
      <protection/>
    </xf>
    <xf numFmtId="4" fontId="38" fillId="0" borderId="19" xfId="0" applyNumberFormat="1" applyFont="1" applyBorder="1" applyAlignment="1">
      <alignment vertical="center"/>
    </xf>
    <xf numFmtId="0" fontId="85" fillId="0" borderId="19" xfId="54" applyFont="1" applyBorder="1" applyAlignment="1">
      <alignment horizontal="center" vertical="center"/>
      <protection/>
    </xf>
    <xf numFmtId="0" fontId="7" fillId="0" borderId="19" xfId="54" applyNumberFormat="1" applyFont="1" applyBorder="1" applyAlignment="1">
      <alignment horizontal="center" vertical="center"/>
      <protection/>
    </xf>
    <xf numFmtId="0" fontId="38" fillId="0" borderId="19" xfId="53" applyNumberFormat="1" applyFont="1" applyFill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85" fillId="0" borderId="0" xfId="54" applyFont="1" applyBorder="1" applyAlignment="1">
      <alignment horizontal="center" vertical="center"/>
      <protection/>
    </xf>
    <xf numFmtId="0" fontId="89" fillId="0" borderId="0" xfId="54" applyFont="1" applyAlignment="1">
      <alignment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85" fillId="0" borderId="19" xfId="54" applyFont="1" applyBorder="1" applyAlignment="1">
      <alignment horizontal="center" vertical="center"/>
      <protection/>
    </xf>
    <xf numFmtId="14" fontId="85" fillId="0" borderId="19" xfId="54" applyNumberFormat="1" applyFont="1" applyBorder="1" applyAlignment="1">
      <alignment horizontal="center" vertical="center"/>
      <protection/>
    </xf>
    <xf numFmtId="0" fontId="85" fillId="0" borderId="19" xfId="54" applyFont="1" applyBorder="1" applyAlignment="1">
      <alignment horizontal="center" vertical="center" wrapText="1"/>
      <protection/>
    </xf>
    <xf numFmtId="1" fontId="85" fillId="0" borderId="19" xfId="54" applyNumberFormat="1" applyFont="1" applyBorder="1" applyAlignment="1">
      <alignment horizontal="center" vertical="center"/>
      <protection/>
    </xf>
    <xf numFmtId="4" fontId="85" fillId="0" borderId="19" xfId="54" applyNumberFormat="1" applyFont="1" applyBorder="1" applyAlignment="1">
      <alignment horizontal="right" vertical="center"/>
      <protection/>
    </xf>
    <xf numFmtId="4" fontId="85" fillId="0" borderId="19" xfId="54" applyNumberFormat="1" applyFont="1" applyBorder="1" applyAlignment="1">
      <alignment horizontal="center" vertical="center"/>
      <protection/>
    </xf>
    <xf numFmtId="4" fontId="85" fillId="0" borderId="19" xfId="54" applyNumberFormat="1" applyFont="1" applyBorder="1" applyAlignment="1">
      <alignment vertical="center"/>
      <protection/>
    </xf>
    <xf numFmtId="4" fontId="90" fillId="0" borderId="19" xfId="0" applyNumberFormat="1" applyFont="1" applyBorder="1" applyAlignment="1">
      <alignment vertical="center"/>
    </xf>
    <xf numFmtId="0" fontId="85" fillId="0" borderId="19" xfId="54" applyNumberFormat="1" applyFont="1" applyBorder="1" applyAlignment="1">
      <alignment horizontal="center" vertical="center"/>
      <protection/>
    </xf>
    <xf numFmtId="0" fontId="90" fillId="0" borderId="19" xfId="53" applyNumberFormat="1" applyFont="1" applyFill="1" applyBorder="1" applyAlignment="1">
      <alignment horizontal="center" vertical="center"/>
      <protection/>
    </xf>
    <xf numFmtId="0" fontId="85" fillId="0" borderId="0" xfId="54" applyFont="1" applyAlignment="1">
      <alignment vertical="center"/>
      <protection/>
    </xf>
    <xf numFmtId="0" fontId="86" fillId="0" borderId="0" xfId="54" applyFont="1">
      <alignment/>
      <protection/>
    </xf>
    <xf numFmtId="0" fontId="7" fillId="0" borderId="19" xfId="54" applyFont="1" applyBorder="1" applyAlignment="1">
      <alignment horizontal="center" vertical="center" wrapText="1"/>
      <protection/>
    </xf>
    <xf numFmtId="0" fontId="85" fillId="0" borderId="19" xfId="54" applyFont="1" applyBorder="1" applyAlignment="1">
      <alignment horizontal="center" vertical="center" wrapText="1"/>
      <protection/>
    </xf>
    <xf numFmtId="14" fontId="7" fillId="0" borderId="19" xfId="54" applyNumberFormat="1" applyFont="1" applyBorder="1" applyAlignment="1">
      <alignment horizontal="center" vertical="center"/>
      <protection/>
    </xf>
    <xf numFmtId="4" fontId="7" fillId="0" borderId="19" xfId="54" applyNumberFormat="1" applyFont="1" applyBorder="1" applyAlignment="1">
      <alignment horizontal="center" vertical="center"/>
      <protection/>
    </xf>
    <xf numFmtId="0" fontId="7" fillId="0" borderId="19" xfId="54" applyFont="1" applyBorder="1" applyAlignment="1">
      <alignment vertical="center"/>
      <protection/>
    </xf>
    <xf numFmtId="4" fontId="7" fillId="0" borderId="19" xfId="54" applyNumberFormat="1" applyFont="1" applyFill="1" applyBorder="1" applyAlignment="1">
      <alignment vertical="center"/>
      <protection/>
    </xf>
    <xf numFmtId="0" fontId="7" fillId="0" borderId="0" xfId="54" applyFont="1">
      <alignment/>
      <protection/>
    </xf>
    <xf numFmtId="4" fontId="7" fillId="0" borderId="19" xfId="54" applyNumberFormat="1" applyFont="1" applyBorder="1" applyAlignment="1">
      <alignment vertical="center" wrapText="1"/>
      <protection/>
    </xf>
    <xf numFmtId="4" fontId="7" fillId="0" borderId="19" xfId="0" applyNumberFormat="1" applyFont="1" applyBorder="1" applyAlignment="1">
      <alignment vertical="center"/>
    </xf>
    <xf numFmtId="3" fontId="7" fillId="0" borderId="19" xfId="54" applyNumberFormat="1" applyFont="1" applyBorder="1" applyAlignment="1">
      <alignment horizontal="center" vertical="center"/>
      <protection/>
    </xf>
    <xf numFmtId="0" fontId="36" fillId="0" borderId="0" xfId="53" applyFont="1" applyAlignment="1">
      <alignment vertical="center"/>
      <protection/>
    </xf>
    <xf numFmtId="0" fontId="7" fillId="0" borderId="19" xfId="53" applyFont="1" applyBorder="1" applyAlignment="1">
      <alignment horizontal="center" vertical="center"/>
      <protection/>
    </xf>
    <xf numFmtId="4" fontId="7" fillId="0" borderId="19" xfId="53" applyNumberFormat="1" applyFont="1" applyBorder="1" applyAlignment="1">
      <alignment horizontal="right" vertical="center"/>
      <protection/>
    </xf>
    <xf numFmtId="3" fontId="7" fillId="0" borderId="19" xfId="53" applyNumberFormat="1" applyFont="1" applyBorder="1" applyAlignment="1">
      <alignment horizontal="center" vertical="center"/>
      <protection/>
    </xf>
    <xf numFmtId="0" fontId="7" fillId="0" borderId="19" xfId="53" applyNumberFormat="1" applyFont="1" applyBorder="1" applyAlignment="1">
      <alignment horizontal="center" vertical="center"/>
      <protection/>
    </xf>
    <xf numFmtId="0" fontId="7" fillId="0" borderId="19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4" applyFont="1" applyFill="1">
      <alignment/>
      <protection/>
    </xf>
    <xf numFmtId="4" fontId="7" fillId="0" borderId="19" xfId="53" applyNumberFormat="1" applyFont="1" applyBorder="1" applyAlignment="1">
      <alignment vertical="center"/>
      <protection/>
    </xf>
    <xf numFmtId="4" fontId="7" fillId="0" borderId="19" xfId="53" applyNumberFormat="1" applyFont="1" applyBorder="1" applyAlignment="1">
      <alignment horizontal="right" vertical="center"/>
      <protection/>
    </xf>
    <xf numFmtId="0" fontId="36" fillId="0" borderId="48" xfId="52" applyFont="1" applyFill="1" applyBorder="1" applyAlignment="1">
      <alignment horizontal="left" textRotation="180"/>
      <protection/>
    </xf>
    <xf numFmtId="0" fontId="38" fillId="0" borderId="20" xfId="53" applyNumberFormat="1" applyFont="1" applyFill="1" applyBorder="1" applyAlignment="1">
      <alignment horizontal="center" vertical="center"/>
      <protection/>
    </xf>
    <xf numFmtId="0" fontId="7" fillId="0" borderId="20" xfId="54" applyFont="1" applyBorder="1" applyAlignment="1">
      <alignment horizontal="center" vertical="center"/>
      <protection/>
    </xf>
    <xf numFmtId="4" fontId="7" fillId="0" borderId="21" xfId="54" applyNumberFormat="1" applyFont="1" applyBorder="1" applyAlignment="1">
      <alignment horizontal="center" vertical="center"/>
      <protection/>
    </xf>
    <xf numFmtId="0" fontId="89" fillId="0" borderId="0" xfId="53" applyFont="1" applyFill="1">
      <alignment/>
      <protection/>
    </xf>
    <xf numFmtId="0" fontId="7" fillId="0" borderId="0" xfId="53" applyFont="1" applyBorder="1" applyAlignment="1">
      <alignment horizontal="center" vertical="center"/>
      <protection/>
    </xf>
    <xf numFmtId="14" fontId="85" fillId="0" borderId="0" xfId="54" applyNumberFormat="1" applyFont="1" applyBorder="1" applyAlignment="1">
      <alignment horizontal="center" vertical="center"/>
      <protection/>
    </xf>
    <xf numFmtId="0" fontId="85" fillId="0" borderId="0" xfId="54" applyFont="1" applyBorder="1" applyAlignment="1">
      <alignment horizontal="center" vertical="center" wrapText="1"/>
      <protection/>
    </xf>
    <xf numFmtId="0" fontId="85" fillId="0" borderId="0" xfId="54" applyFont="1" applyBorder="1" applyAlignment="1">
      <alignment horizontal="center" vertical="center"/>
      <protection/>
    </xf>
    <xf numFmtId="0" fontId="91" fillId="0" borderId="0" xfId="52" applyFont="1" applyBorder="1" applyAlignment="1">
      <alignment horizontal="center" vertical="center" wrapText="1"/>
      <protection/>
    </xf>
    <xf numFmtId="1" fontId="85" fillId="0" borderId="0" xfId="54" applyNumberFormat="1" applyFont="1" applyBorder="1" applyAlignment="1">
      <alignment horizontal="center" vertical="center"/>
      <protection/>
    </xf>
    <xf numFmtId="4" fontId="85" fillId="0" borderId="0" xfId="54" applyNumberFormat="1" applyFont="1" applyBorder="1" applyAlignment="1">
      <alignment horizontal="right" vertical="center"/>
      <protection/>
    </xf>
    <xf numFmtId="4" fontId="85" fillId="0" borderId="0" xfId="54" applyNumberFormat="1" applyFont="1" applyBorder="1" applyAlignment="1">
      <alignment horizontal="center" vertical="center"/>
      <protection/>
    </xf>
    <xf numFmtId="4" fontId="85" fillId="0" borderId="0" xfId="54" applyNumberFormat="1" applyFont="1" applyBorder="1" applyAlignment="1">
      <alignment vertical="center"/>
      <protection/>
    </xf>
    <xf numFmtId="4" fontId="85" fillId="0" borderId="0" xfId="54" applyNumberFormat="1" applyFont="1" applyBorder="1" applyAlignment="1">
      <alignment/>
      <protection/>
    </xf>
    <xf numFmtId="4" fontId="85" fillId="0" borderId="0" xfId="54" applyNumberFormat="1" applyFont="1" applyBorder="1" applyAlignment="1">
      <alignment vertical="center"/>
      <protection/>
    </xf>
    <xf numFmtId="4" fontId="90" fillId="0" borderId="0" xfId="0" applyNumberFormat="1" applyFont="1" applyBorder="1" applyAlignment="1">
      <alignment vertical="center"/>
    </xf>
    <xf numFmtId="0" fontId="85" fillId="0" borderId="0" xfId="54" applyFont="1" applyBorder="1" applyAlignment="1">
      <alignment horizontal="center" vertical="center"/>
      <protection/>
    </xf>
    <xf numFmtId="0" fontId="90" fillId="0" borderId="0" xfId="53" applyNumberFormat="1" applyFont="1" applyFill="1" applyBorder="1" applyAlignment="1">
      <alignment horizontal="center" vertical="center"/>
      <protection/>
    </xf>
    <xf numFmtId="0" fontId="85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 wrapText="1"/>
      <protection/>
    </xf>
    <xf numFmtId="0" fontId="92" fillId="0" borderId="0" xfId="53" applyFont="1" applyAlignment="1">
      <alignment horizontal="center" vertical="center"/>
      <protection/>
    </xf>
    <xf numFmtId="4" fontId="7" fillId="0" borderId="0" xfId="53" applyNumberFormat="1" applyFont="1" applyAlignment="1">
      <alignment horizontal="right" vertical="center"/>
      <protection/>
    </xf>
    <xf numFmtId="4" fontId="7" fillId="0" borderId="0" xfId="53" applyNumberFormat="1" applyFont="1" applyAlignment="1">
      <alignment horizontal="center" vertical="center"/>
      <protection/>
    </xf>
    <xf numFmtId="4" fontId="85" fillId="0" borderId="0" xfId="53" applyNumberFormat="1" applyFont="1" applyAlignment="1">
      <alignment horizontal="center" vertical="center"/>
      <protection/>
    </xf>
    <xf numFmtId="4" fontId="85" fillId="0" borderId="0" xfId="53" applyNumberFormat="1" applyFont="1" applyAlignment="1">
      <alignment horizontal="center" vertical="center"/>
      <protection/>
    </xf>
    <xf numFmtId="4" fontId="85" fillId="0" borderId="0" xfId="53" applyNumberFormat="1" applyFont="1" applyAlignment="1">
      <alignment horizontal="right" vertical="center"/>
      <protection/>
    </xf>
    <xf numFmtId="4" fontId="85" fillId="0" borderId="0" xfId="53" applyNumberFormat="1" applyFont="1" applyAlignment="1">
      <alignment vertical="center"/>
      <protection/>
    </xf>
    <xf numFmtId="0" fontId="85" fillId="0" borderId="0" xfId="53" applyFont="1" applyAlignment="1">
      <alignment vertical="center" wrapText="1"/>
      <protection/>
    </xf>
    <xf numFmtId="0" fontId="85" fillId="0" borderId="0" xfId="53" applyFont="1" applyFill="1" applyAlignment="1">
      <alignment horizontal="right" vertical="center"/>
      <protection/>
    </xf>
    <xf numFmtId="4" fontId="5" fillId="0" borderId="16" xfId="53" applyNumberFormat="1" applyFont="1" applyBorder="1" applyAlignment="1">
      <alignment horizontal="center" vertical="center"/>
      <protection/>
    </xf>
    <xf numFmtId="4" fontId="44" fillId="0" borderId="16" xfId="53" applyNumberFormat="1" applyFont="1" applyBorder="1" applyAlignment="1">
      <alignment horizontal="right" vertical="center"/>
      <protection/>
    </xf>
    <xf numFmtId="0" fontId="85" fillId="0" borderId="0" xfId="53" applyFont="1" applyFill="1" applyAlignment="1">
      <alignment vertical="center"/>
      <protection/>
    </xf>
    <xf numFmtId="0" fontId="40" fillId="0" borderId="19" xfId="53" applyFont="1" applyBorder="1" applyAlignment="1">
      <alignment horizontal="center" vertical="center"/>
      <protection/>
    </xf>
    <xf numFmtId="0" fontId="40" fillId="0" borderId="19" xfId="0" applyFont="1" applyBorder="1" applyAlignment="1">
      <alignment horizontal="center" vertical="center"/>
    </xf>
    <xf numFmtId="4" fontId="7" fillId="0" borderId="0" xfId="54" applyNumberFormat="1" applyFont="1" applyBorder="1" applyAlignment="1">
      <alignment horizontal="center"/>
      <protection/>
    </xf>
    <xf numFmtId="4" fontId="7" fillId="0" borderId="0" xfId="54" applyNumberFormat="1" applyFont="1" applyBorder="1" applyAlignment="1">
      <alignment horizontal="right"/>
      <protection/>
    </xf>
    <xf numFmtId="4" fontId="85" fillId="0" borderId="0" xfId="54" applyNumberFormat="1" applyFont="1" applyBorder="1" applyAlignment="1">
      <alignment horizontal="right"/>
      <protection/>
    </xf>
    <xf numFmtId="4" fontId="85" fillId="0" borderId="0" xfId="53" applyNumberFormat="1" applyFont="1" applyBorder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4" fontId="5" fillId="0" borderId="0" xfId="54" applyNumberFormat="1" applyFont="1" applyFill="1" applyBorder="1" applyAlignment="1">
      <alignment vertical="center"/>
      <protection/>
    </xf>
    <xf numFmtId="0" fontId="36" fillId="0" borderId="0" xfId="52" applyFont="1" applyFill="1" applyAlignment="1">
      <alignment horizontal="center" vertical="center" textRotation="180"/>
      <protection/>
    </xf>
    <xf numFmtId="4" fontId="5" fillId="0" borderId="0" xfId="53" applyNumberFormat="1" applyFont="1" applyFill="1" applyBorder="1" applyAlignment="1">
      <alignment horizontal="center" vertical="center"/>
      <protection/>
    </xf>
    <xf numFmtId="4" fontId="40" fillId="0" borderId="0" xfId="52" applyNumberFormat="1" applyFont="1" applyFill="1" applyBorder="1" applyAlignment="1">
      <alignment vertical="center"/>
      <protection/>
    </xf>
    <xf numFmtId="4" fontId="85" fillId="0" borderId="0" xfId="53" applyNumberFormat="1" applyFont="1" applyFill="1" applyBorder="1" applyAlignment="1">
      <alignment horizontal="right" vertical="center"/>
      <protection/>
    </xf>
    <xf numFmtId="4" fontId="88" fillId="0" borderId="0" xfId="53" applyNumberFormat="1" applyFont="1" applyAlignment="1">
      <alignment horizontal="center" vertical="center"/>
      <protection/>
    </xf>
    <xf numFmtId="4" fontId="5" fillId="0" borderId="0" xfId="53" applyNumberFormat="1" applyFont="1" applyFill="1" applyAlignment="1">
      <alignment horizontal="center" vertical="center"/>
      <protection/>
    </xf>
    <xf numFmtId="4" fontId="5" fillId="0" borderId="0" xfId="53" applyNumberFormat="1" applyFont="1" applyFill="1" applyBorder="1" applyAlignment="1">
      <alignment horizontal="right" vertical="center"/>
      <protection/>
    </xf>
    <xf numFmtId="4" fontId="85" fillId="0" borderId="0" xfId="53" applyNumberFormat="1" applyFont="1" applyBorder="1" applyAlignment="1">
      <alignment horizontal="center" vertical="center"/>
      <protection/>
    </xf>
    <xf numFmtId="4" fontId="88" fillId="0" borderId="0" xfId="53" applyNumberFormat="1" applyFont="1" applyAlignment="1">
      <alignment horizontal="center" vertical="center"/>
      <protection/>
    </xf>
    <xf numFmtId="4" fontId="5" fillId="0" borderId="0" xfId="53" applyNumberFormat="1" applyFont="1" applyFill="1" applyAlignment="1">
      <alignment horizontal="center"/>
      <protection/>
    </xf>
    <xf numFmtId="4" fontId="93" fillId="0" borderId="0" xfId="52" applyNumberFormat="1" applyFont="1" applyFill="1" applyBorder="1" applyAlignment="1">
      <alignment vertical="center"/>
      <protection/>
    </xf>
    <xf numFmtId="4" fontId="5" fillId="0" borderId="0" xfId="54" applyNumberFormat="1" applyFont="1" applyFill="1" applyBorder="1" applyAlignment="1">
      <alignment horizontal="center"/>
      <protection/>
    </xf>
    <xf numFmtId="0" fontId="36" fillId="0" borderId="0" xfId="53" applyFont="1" applyFill="1">
      <alignment/>
      <protection/>
    </xf>
    <xf numFmtId="0" fontId="3" fillId="0" borderId="0" xfId="53" applyFont="1" applyAlignment="1">
      <alignment wrapText="1"/>
      <protection/>
    </xf>
    <xf numFmtId="0" fontId="94" fillId="0" borderId="0" xfId="53" applyFont="1" applyAlignment="1">
      <alignment horizontal="center"/>
      <protection/>
    </xf>
    <xf numFmtId="4" fontId="3" fillId="0" borderId="0" xfId="53" applyNumberFormat="1" applyFont="1" applyAlignment="1">
      <alignment horizontal="center"/>
      <protection/>
    </xf>
    <xf numFmtId="4" fontId="86" fillId="0" borderId="0" xfId="53" applyNumberFormat="1" applyFont="1" applyAlignment="1">
      <alignment horizontal="center"/>
      <protection/>
    </xf>
    <xf numFmtId="4" fontId="86" fillId="0" borderId="0" xfId="53" applyNumberFormat="1" applyFont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 wrapText="1"/>
      <protection/>
    </xf>
    <xf numFmtId="0" fontId="94" fillId="0" borderId="0" xfId="53" applyFont="1" applyAlignment="1">
      <alignment horizontal="center" vertical="center"/>
      <protection/>
    </xf>
    <xf numFmtId="4" fontId="3" fillId="0" borderId="0" xfId="53" applyNumberFormat="1" applyFont="1" applyAlignment="1">
      <alignment horizontal="center" vertical="center"/>
      <protection/>
    </xf>
    <xf numFmtId="4" fontId="5" fillId="28" borderId="0" xfId="53" applyNumberFormat="1" applyFont="1" applyFill="1" applyBorder="1" applyAlignment="1">
      <alignment horizontal="center" vertical="center"/>
      <protection/>
    </xf>
    <xf numFmtId="4" fontId="86" fillId="0" borderId="0" xfId="53" applyNumberFormat="1" applyFont="1" applyFill="1" applyBorder="1" applyAlignment="1">
      <alignment horizontal="right" vertical="center"/>
      <protection/>
    </xf>
    <xf numFmtId="4" fontId="86" fillId="0" borderId="0" xfId="53" applyNumberFormat="1" applyFont="1" applyAlignment="1">
      <alignment horizontal="right" vertical="center"/>
      <protection/>
    </xf>
    <xf numFmtId="4" fontId="86" fillId="0" borderId="0" xfId="53" applyNumberFormat="1" applyFont="1" applyAlignment="1">
      <alignment vertical="center"/>
      <protection/>
    </xf>
    <xf numFmtId="4" fontId="5" fillId="0" borderId="0" xfId="53" applyNumberFormat="1" applyFont="1" applyAlignment="1">
      <alignment horizontal="center" vertical="center"/>
      <protection/>
    </xf>
    <xf numFmtId="4" fontId="5" fillId="0" borderId="0" xfId="53" applyNumberFormat="1" applyFont="1" applyAlignment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4" fontId="95" fillId="0" borderId="0" xfId="52" applyNumberFormat="1" applyFont="1" applyFill="1" applyBorder="1" applyAlignment="1">
      <alignment vertical="center"/>
      <protection/>
    </xf>
    <xf numFmtId="0" fontId="39" fillId="0" borderId="0" xfId="53" applyFont="1" applyAlignment="1">
      <alignment horizontal="center"/>
      <protection/>
    </xf>
    <xf numFmtId="4" fontId="86" fillId="0" borderId="0" xfId="53" applyNumberFormat="1" applyFont="1" applyFill="1" applyBorder="1" applyAlignment="1">
      <alignment horizontal="right"/>
      <protection/>
    </xf>
    <xf numFmtId="4" fontId="95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177" fontId="96" fillId="0" borderId="0" xfId="0" applyNumberFormat="1" applyFont="1" applyFill="1" applyBorder="1" applyAlignment="1">
      <alignment horizontal="center" vertical="center"/>
    </xf>
    <xf numFmtId="195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177" fontId="97" fillId="0" borderId="0" xfId="0" applyNumberFormat="1" applyFont="1" applyFill="1" applyBorder="1" applyAlignment="1">
      <alignment horizontal="center" vertical="center"/>
    </xf>
    <xf numFmtId="195" fontId="62" fillId="0" borderId="0" xfId="0" applyNumberFormat="1" applyFont="1" applyFill="1" applyBorder="1" applyAlignment="1">
      <alignment vertical="center"/>
    </xf>
    <xf numFmtId="4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5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177" fontId="66" fillId="0" borderId="15" xfId="0" applyNumberFormat="1" applyFont="1" applyFill="1" applyBorder="1" applyAlignment="1">
      <alignment horizontal="center" vertical="center" wrapText="1"/>
    </xf>
    <xf numFmtId="0" fontId="66" fillId="29" borderId="16" xfId="0" applyFont="1" applyFill="1" applyBorder="1" applyAlignment="1">
      <alignment horizontal="center" vertical="center" wrapText="1"/>
    </xf>
    <xf numFmtId="0" fontId="62" fillId="29" borderId="15" xfId="0" applyFont="1" applyFill="1" applyBorder="1" applyAlignment="1">
      <alignment vertical="center"/>
    </xf>
    <xf numFmtId="0" fontId="66" fillId="29" borderId="16" xfId="0" applyFont="1" applyFill="1" applyBorder="1" applyAlignment="1">
      <alignment horizontal="center" vertical="center"/>
    </xf>
    <xf numFmtId="0" fontId="66" fillId="29" borderId="16" xfId="0" applyFont="1" applyFill="1" applyBorder="1" applyAlignment="1">
      <alignment vertical="center"/>
    </xf>
    <xf numFmtId="0" fontId="66" fillId="29" borderId="52" xfId="0" applyFont="1" applyFill="1" applyBorder="1" applyAlignment="1">
      <alignment horizontal="center" vertical="center"/>
    </xf>
    <xf numFmtId="0" fontId="66" fillId="29" borderId="53" xfId="0" applyFont="1" applyFill="1" applyBorder="1" applyAlignment="1">
      <alignment horizontal="center" vertical="center"/>
    </xf>
    <xf numFmtId="0" fontId="66" fillId="29" borderId="16" xfId="0" applyFont="1" applyFill="1" applyBorder="1" applyAlignment="1">
      <alignment horizontal="right" vertical="center" wrapText="1"/>
    </xf>
    <xf numFmtId="0" fontId="66" fillId="29" borderId="16" xfId="0" applyFont="1" applyFill="1" applyBorder="1" applyAlignment="1">
      <alignment horizontal="right" vertical="center"/>
    </xf>
    <xf numFmtId="0" fontId="66" fillId="29" borderId="54" xfId="0" applyFont="1" applyFill="1" applyBorder="1" applyAlignment="1">
      <alignment horizontal="right" vertical="center" wrapText="1"/>
    </xf>
    <xf numFmtId="0" fontId="66" fillId="29" borderId="15" xfId="0" applyFont="1" applyFill="1" applyBorder="1" applyAlignment="1">
      <alignment horizontal="right" vertical="center" wrapText="1"/>
    </xf>
    <xf numFmtId="177" fontId="66" fillId="29" borderId="15" xfId="0" applyNumberFormat="1" applyFont="1" applyFill="1" applyBorder="1" applyAlignment="1">
      <alignment horizontal="right" vertical="center" wrapText="1"/>
    </xf>
    <xf numFmtId="195" fontId="66" fillId="29" borderId="53" xfId="70" applyFont="1" applyFill="1" applyBorder="1" applyAlignment="1">
      <alignment horizontal="center" vertical="center"/>
    </xf>
    <xf numFmtId="4" fontId="66" fillId="29" borderId="16" xfId="70" applyNumberFormat="1" applyFont="1" applyFill="1" applyBorder="1" applyAlignment="1">
      <alignment horizontal="right" vertical="center"/>
    </xf>
    <xf numFmtId="4" fontId="66" fillId="29" borderId="54" xfId="70" applyNumberFormat="1" applyFont="1" applyFill="1" applyBorder="1" applyAlignment="1">
      <alignment horizontal="right" vertical="center"/>
    </xf>
    <xf numFmtId="4" fontId="66" fillId="29" borderId="15" xfId="70" applyNumberFormat="1" applyFont="1" applyFill="1" applyBorder="1" applyAlignment="1">
      <alignment horizontal="right" vertical="center"/>
    </xf>
    <xf numFmtId="4" fontId="66" fillId="29" borderId="55" xfId="70" applyNumberFormat="1" applyFont="1" applyFill="1" applyBorder="1" applyAlignment="1">
      <alignment horizontal="right" vertical="center"/>
    </xf>
    <xf numFmtId="4" fontId="66" fillId="0" borderId="0" xfId="0" applyNumberFormat="1" applyFont="1" applyFill="1" applyBorder="1" applyAlignment="1">
      <alignment vertical="center"/>
    </xf>
    <xf numFmtId="195" fontId="66" fillId="0" borderId="0" xfId="70" applyFont="1" applyFill="1" applyBorder="1" applyAlignment="1">
      <alignment vertical="center"/>
    </xf>
    <xf numFmtId="0" fontId="66" fillId="29" borderId="15" xfId="0" applyFont="1" applyFill="1" applyBorder="1" applyAlignment="1">
      <alignment vertical="center"/>
    </xf>
    <xf numFmtId="195" fontId="66" fillId="29" borderId="53" xfId="70" applyFont="1" applyFill="1" applyBorder="1" applyAlignment="1">
      <alignment horizontal="right" vertical="center"/>
    </xf>
    <xf numFmtId="177" fontId="66" fillId="29" borderId="15" xfId="7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4" fontId="66" fillId="29" borderId="16" xfId="0" applyNumberFormat="1" applyFont="1" applyFill="1" applyBorder="1" applyAlignment="1">
      <alignment horizontal="right" vertical="center"/>
    </xf>
    <xf numFmtId="4" fontId="66" fillId="29" borderId="15" xfId="0" applyNumberFormat="1" applyFont="1" applyFill="1" applyBorder="1" applyAlignment="1">
      <alignment horizontal="right" vertical="center"/>
    </xf>
    <xf numFmtId="195" fontId="66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7" fillId="30" borderId="57" xfId="0" applyFont="1" applyFill="1" applyBorder="1" applyAlignment="1">
      <alignment horizontal="center" vertical="center"/>
    </xf>
    <xf numFmtId="4" fontId="7" fillId="0" borderId="19" xfId="70" applyNumberFormat="1" applyFont="1" applyFill="1" applyBorder="1" applyAlignment="1">
      <alignment horizontal="right" vertical="center"/>
    </xf>
    <xf numFmtId="195" fontId="7" fillId="0" borderId="19" xfId="70" applyFont="1" applyFill="1" applyBorder="1" applyAlignment="1">
      <alignment vertical="center"/>
    </xf>
    <xf numFmtId="4" fontId="38" fillId="0" borderId="19" xfId="70" applyNumberFormat="1" applyFont="1" applyFill="1" applyBorder="1" applyAlignment="1">
      <alignment horizontal="right" vertical="center"/>
    </xf>
    <xf numFmtId="4" fontId="38" fillId="0" borderId="57" xfId="70" applyNumberFormat="1" applyFont="1" applyFill="1" applyBorder="1" applyAlignment="1">
      <alignment horizontal="right" vertical="center"/>
    </xf>
    <xf numFmtId="4" fontId="38" fillId="0" borderId="20" xfId="0" applyNumberFormat="1" applyFont="1" applyFill="1" applyBorder="1" applyAlignment="1">
      <alignment horizontal="right" vertical="center"/>
    </xf>
    <xf numFmtId="177" fontId="38" fillId="0" borderId="58" xfId="70" applyNumberFormat="1" applyFont="1" applyFill="1" applyBorder="1" applyAlignment="1">
      <alignment horizontal="right" vertical="center"/>
    </xf>
    <xf numFmtId="4" fontId="38" fillId="30" borderId="19" xfId="70" applyNumberFormat="1" applyFont="1" applyFill="1" applyBorder="1" applyAlignment="1">
      <alignment horizontal="right" vertical="center"/>
    </xf>
    <xf numFmtId="4" fontId="38" fillId="30" borderId="59" xfId="0" applyNumberFormat="1" applyFont="1" applyFill="1" applyBorder="1" applyAlignment="1">
      <alignment horizontal="right" vertical="center"/>
    </xf>
    <xf numFmtId="4" fontId="38" fillId="30" borderId="59" xfId="70" applyNumberFormat="1" applyFont="1" applyFill="1" applyBorder="1" applyAlignment="1">
      <alignment horizontal="right" vertical="center"/>
    </xf>
    <xf numFmtId="0" fontId="58" fillId="0" borderId="60" xfId="0" applyFont="1" applyFill="1" applyBorder="1" applyAlignment="1">
      <alignment horizontal="center" vertical="center" textRotation="180"/>
    </xf>
    <xf numFmtId="0" fontId="100" fillId="31" borderId="16" xfId="0" applyFont="1" applyFill="1" applyBorder="1" applyAlignment="1">
      <alignment horizontal="center" vertical="center"/>
    </xf>
    <xf numFmtId="0" fontId="100" fillId="31" borderId="15" xfId="0" applyFont="1" applyFill="1" applyBorder="1" applyAlignment="1">
      <alignment horizontal="center" vertical="center"/>
    </xf>
    <xf numFmtId="0" fontId="40" fillId="31" borderId="16" xfId="0" applyFont="1" applyFill="1" applyBorder="1" applyAlignment="1">
      <alignment horizontal="left" vertical="center"/>
    </xf>
    <xf numFmtId="0" fontId="100" fillId="31" borderId="52" xfId="0" applyFont="1" applyFill="1" applyBorder="1" applyAlignment="1">
      <alignment horizontal="center" vertical="center"/>
    </xf>
    <xf numFmtId="0" fontId="100" fillId="31" borderId="53" xfId="0" applyFont="1" applyFill="1" applyBorder="1" applyAlignment="1">
      <alignment horizontal="center" vertical="center"/>
    </xf>
    <xf numFmtId="4" fontId="100" fillId="31" borderId="16" xfId="70" applyNumberFormat="1" applyFont="1" applyFill="1" applyBorder="1" applyAlignment="1">
      <alignment horizontal="right" vertical="center"/>
    </xf>
    <xf numFmtId="4" fontId="100" fillId="31" borderId="54" xfId="70" applyNumberFormat="1" applyFont="1" applyFill="1" applyBorder="1" applyAlignment="1">
      <alignment horizontal="right" vertical="center"/>
    </xf>
    <xf numFmtId="4" fontId="40" fillId="31" borderId="52" xfId="70" applyNumberFormat="1" applyFont="1" applyFill="1" applyBorder="1" applyAlignment="1">
      <alignment horizontal="right" vertical="center"/>
    </xf>
    <xf numFmtId="177" fontId="100" fillId="31" borderId="53" xfId="70" applyNumberFormat="1" applyFont="1" applyFill="1" applyBorder="1" applyAlignment="1">
      <alignment horizontal="right" vertical="center"/>
    </xf>
    <xf numFmtId="195" fontId="40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7" fillId="30" borderId="63" xfId="0" applyFont="1" applyFill="1" applyBorder="1" applyAlignment="1">
      <alignment horizontal="center" vertical="center"/>
    </xf>
    <xf numFmtId="4" fontId="7" fillId="0" borderId="21" xfId="70" applyNumberFormat="1" applyFont="1" applyFill="1" applyBorder="1" applyAlignment="1">
      <alignment horizontal="right" vertical="center"/>
    </xf>
    <xf numFmtId="195" fontId="7" fillId="0" borderId="21" xfId="70" applyFont="1" applyFill="1" applyBorder="1" applyAlignment="1">
      <alignment vertical="center"/>
    </xf>
    <xf numFmtId="4" fontId="38" fillId="0" borderId="21" xfId="70" applyNumberFormat="1" applyFont="1" applyFill="1" applyBorder="1" applyAlignment="1">
      <alignment horizontal="right" vertical="center"/>
    </xf>
    <xf numFmtId="4" fontId="38" fillId="0" borderId="63" xfId="70" applyNumberFormat="1" applyFont="1" applyFill="1" applyBorder="1" applyAlignment="1">
      <alignment horizontal="right" vertical="center"/>
    </xf>
    <xf numFmtId="4" fontId="38" fillId="0" borderId="62" xfId="0" applyNumberFormat="1" applyFont="1" applyFill="1" applyBorder="1" applyAlignment="1">
      <alignment horizontal="right" vertical="center"/>
    </xf>
    <xf numFmtId="177" fontId="38" fillId="0" borderId="64" xfId="70" applyNumberFormat="1" applyFont="1" applyFill="1" applyBorder="1" applyAlignment="1">
      <alignment horizontal="right" vertical="center"/>
    </xf>
    <xf numFmtId="4" fontId="100" fillId="31" borderId="12" xfId="70" applyNumberFormat="1" applyFont="1" applyFill="1" applyBorder="1" applyAlignment="1">
      <alignment horizontal="right" vertical="center"/>
    </xf>
    <xf numFmtId="4" fontId="100" fillId="31" borderId="65" xfId="70" applyNumberFormat="1" applyFont="1" applyFill="1" applyBorder="1" applyAlignment="1">
      <alignment horizontal="right" vertical="center"/>
    </xf>
    <xf numFmtId="4" fontId="40" fillId="31" borderId="66" xfId="70" applyNumberFormat="1" applyFont="1" applyFill="1" applyBorder="1" applyAlignment="1">
      <alignment horizontal="right" vertical="center"/>
    </xf>
    <xf numFmtId="0" fontId="98" fillId="29" borderId="16" xfId="0" applyFont="1" applyFill="1" applyBorder="1" applyAlignment="1">
      <alignment horizontal="center" vertical="center"/>
    </xf>
    <xf numFmtId="0" fontId="98" fillId="29" borderId="15" xfId="0" applyFont="1" applyFill="1" applyBorder="1" applyAlignment="1">
      <alignment vertical="center"/>
    </xf>
    <xf numFmtId="0" fontId="66" fillId="29" borderId="54" xfId="0" applyFont="1" applyFill="1" applyBorder="1" applyAlignment="1">
      <alignment horizontal="center" vertical="center"/>
    </xf>
    <xf numFmtId="0" fontId="66" fillId="29" borderId="15" xfId="0" applyFont="1" applyFill="1" applyBorder="1" applyAlignment="1">
      <alignment horizontal="center" vertical="center"/>
    </xf>
    <xf numFmtId="4" fontId="66" fillId="29" borderId="53" xfId="70" applyNumberFormat="1" applyFont="1" applyFill="1" applyBorder="1" applyAlignment="1">
      <alignment horizontal="right" vertical="center"/>
    </xf>
    <xf numFmtId="0" fontId="98" fillId="29" borderId="16" xfId="0" applyFont="1" applyFill="1" applyBorder="1" applyAlignment="1">
      <alignment vertical="center"/>
    </xf>
    <xf numFmtId="0" fontId="98" fillId="29" borderId="54" xfId="0" applyFont="1" applyFill="1" applyBorder="1" applyAlignment="1">
      <alignment horizontal="center" vertical="center"/>
    </xf>
    <xf numFmtId="195" fontId="98" fillId="29" borderId="15" xfId="70" applyFont="1" applyFill="1" applyBorder="1" applyAlignment="1">
      <alignment horizontal="center" vertical="center"/>
    </xf>
    <xf numFmtId="4" fontId="98" fillId="29" borderId="16" xfId="70" applyNumberFormat="1" applyFont="1" applyFill="1" applyBorder="1" applyAlignment="1">
      <alignment horizontal="right" vertical="center"/>
    </xf>
    <xf numFmtId="4" fontId="98" fillId="29" borderId="54" xfId="70" applyNumberFormat="1" applyFont="1" applyFill="1" applyBorder="1" applyAlignment="1">
      <alignment horizontal="right" vertical="center"/>
    </xf>
    <xf numFmtId="4" fontId="98" fillId="29" borderId="15" xfId="70" applyNumberFormat="1" applyFont="1" applyFill="1" applyBorder="1" applyAlignment="1">
      <alignment horizontal="right" vertical="center"/>
    </xf>
    <xf numFmtId="177" fontId="98" fillId="29" borderId="15" xfId="7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vertical="center"/>
    </xf>
    <xf numFmtId="0" fontId="38" fillId="0" borderId="67" xfId="0" applyFont="1" applyFill="1" applyBorder="1" applyAlignment="1">
      <alignment horizontal="center" vertical="center"/>
    </xf>
    <xf numFmtId="14" fontId="38" fillId="0" borderId="68" xfId="0" applyNumberFormat="1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4" fontId="7" fillId="30" borderId="71" xfId="0" applyNumberFormat="1" applyFont="1" applyFill="1" applyBorder="1" applyAlignment="1">
      <alignment horizontal="right" vertical="center"/>
    </xf>
    <xf numFmtId="4" fontId="7" fillId="30" borderId="25" xfId="70" applyNumberFormat="1" applyFont="1" applyFill="1" applyBorder="1" applyAlignment="1">
      <alignment horizontal="right" vertical="center"/>
    </xf>
    <xf numFmtId="4" fontId="7" fillId="30" borderId="71" xfId="70" applyNumberFormat="1" applyFont="1" applyFill="1" applyBorder="1" applyAlignment="1">
      <alignment horizontal="right" vertical="center"/>
    </xf>
    <xf numFmtId="4" fontId="7" fillId="30" borderId="69" xfId="70" applyNumberFormat="1" applyFont="1" applyFill="1" applyBorder="1" applyAlignment="1">
      <alignment horizontal="right" vertical="center"/>
    </xf>
    <xf numFmtId="4" fontId="7" fillId="30" borderId="70" xfId="0" applyNumberFormat="1" applyFont="1" applyFill="1" applyBorder="1" applyAlignment="1">
      <alignment horizontal="right" vertical="center"/>
    </xf>
    <xf numFmtId="177" fontId="38" fillId="0" borderId="72" xfId="7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4" fontId="38" fillId="0" borderId="20" xfId="0" applyNumberFormat="1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4" fontId="7" fillId="30" borderId="26" xfId="0" applyNumberFormat="1" applyFont="1" applyFill="1" applyBorder="1" applyAlignment="1">
      <alignment horizontal="right" vertical="center"/>
    </xf>
    <xf numFmtId="4" fontId="7" fillId="30" borderId="19" xfId="70" applyNumberFormat="1" applyFont="1" applyFill="1" applyBorder="1" applyAlignment="1">
      <alignment horizontal="right" vertical="center"/>
    </xf>
    <xf numFmtId="4" fontId="7" fillId="30" borderId="26" xfId="70" applyNumberFormat="1" applyFont="1" applyFill="1" applyBorder="1" applyAlignment="1">
      <alignment horizontal="right" vertical="center"/>
    </xf>
    <xf numFmtId="4" fontId="7" fillId="30" borderId="57" xfId="70" applyNumberFormat="1" applyFont="1" applyFill="1" applyBorder="1" applyAlignment="1">
      <alignment horizontal="right" vertical="center"/>
    </xf>
    <xf numFmtId="4" fontId="7" fillId="30" borderId="73" xfId="0" applyNumberFormat="1" applyFont="1" applyFill="1" applyBorder="1" applyAlignment="1">
      <alignment horizontal="right" vertical="center"/>
    </xf>
    <xf numFmtId="177" fontId="38" fillId="0" borderId="74" xfId="70" applyNumberFormat="1" applyFont="1" applyFill="1" applyBorder="1" applyAlignment="1">
      <alignment horizontal="right" vertical="center"/>
    </xf>
    <xf numFmtId="177" fontId="38" fillId="0" borderId="75" xfId="70" applyNumberFormat="1" applyFont="1" applyFill="1" applyBorder="1" applyAlignment="1">
      <alignment horizontal="right" vertical="center"/>
    </xf>
    <xf numFmtId="0" fontId="69" fillId="0" borderId="0" xfId="51" applyFont="1" applyFill="1" applyBorder="1" applyAlignment="1">
      <alignment vertical="center"/>
      <protection/>
    </xf>
    <xf numFmtId="0" fontId="38" fillId="0" borderId="56" xfId="51" applyFont="1" applyFill="1" applyBorder="1" applyAlignment="1">
      <alignment horizontal="center" vertical="center"/>
      <protection/>
    </xf>
    <xf numFmtId="14" fontId="38" fillId="0" borderId="20" xfId="51" applyNumberFormat="1" applyFont="1" applyFill="1" applyBorder="1" applyAlignment="1">
      <alignment horizontal="center" vertical="center"/>
      <protection/>
    </xf>
    <xf numFmtId="0" fontId="38" fillId="0" borderId="19" xfId="51" applyFont="1" applyFill="1" applyBorder="1" applyAlignment="1">
      <alignment horizontal="center" vertical="center"/>
      <protection/>
    </xf>
    <xf numFmtId="0" fontId="38" fillId="0" borderId="57" xfId="51" applyFont="1" applyFill="1" applyBorder="1" applyAlignment="1">
      <alignment horizontal="center" vertical="center"/>
      <protection/>
    </xf>
    <xf numFmtId="0" fontId="38" fillId="0" borderId="73" xfId="51" applyFont="1" applyFill="1" applyBorder="1" applyAlignment="1">
      <alignment horizontal="center" vertical="center"/>
      <protection/>
    </xf>
    <xf numFmtId="4" fontId="38" fillId="30" borderId="19" xfId="0" applyNumberFormat="1" applyFont="1" applyFill="1" applyBorder="1" applyAlignment="1">
      <alignment horizontal="right" vertical="center"/>
    </xf>
    <xf numFmtId="4" fontId="38" fillId="30" borderId="73" xfId="0" applyNumberFormat="1" applyFont="1" applyFill="1" applyBorder="1" applyAlignment="1">
      <alignment horizontal="right" vertical="center"/>
    </xf>
    <xf numFmtId="0" fontId="0" fillId="0" borderId="0" xfId="51" applyFont="1" applyFill="1" applyBorder="1" applyAlignment="1">
      <alignment vertical="center"/>
      <protection/>
    </xf>
    <xf numFmtId="0" fontId="70" fillId="0" borderId="0" xfId="51" applyFont="1" applyFill="1" applyBorder="1" applyAlignment="1">
      <alignment vertical="center"/>
      <protection/>
    </xf>
    <xf numFmtId="211" fontId="38" fillId="30" borderId="19" xfId="0" applyNumberFormat="1" applyFont="1" applyFill="1" applyBorder="1" applyAlignment="1">
      <alignment horizontal="center" vertical="center"/>
    </xf>
    <xf numFmtId="4" fontId="38" fillId="30" borderId="19" xfId="68" applyNumberFormat="1" applyFont="1" applyFill="1" applyBorder="1" applyAlignment="1">
      <alignment horizontal="right" vertical="center"/>
    </xf>
    <xf numFmtId="0" fontId="38" fillId="0" borderId="76" xfId="51" applyFont="1" applyFill="1" applyBorder="1" applyAlignment="1">
      <alignment horizontal="center" vertical="center"/>
      <protection/>
    </xf>
    <xf numFmtId="211" fontId="38" fillId="30" borderId="24" xfId="0" applyNumberFormat="1" applyFont="1" applyFill="1" applyBorder="1" applyAlignment="1">
      <alignment horizontal="center" vertical="center"/>
    </xf>
    <xf numFmtId="0" fontId="38" fillId="0" borderId="24" xfId="51" applyFont="1" applyFill="1" applyBorder="1" applyAlignment="1">
      <alignment horizontal="center" vertical="center"/>
      <protection/>
    </xf>
    <xf numFmtId="0" fontId="38" fillId="0" borderId="77" xfId="51" applyFont="1" applyFill="1" applyBorder="1" applyAlignment="1">
      <alignment horizontal="center" vertical="center"/>
      <protection/>
    </xf>
    <xf numFmtId="0" fontId="38" fillId="0" borderId="78" xfId="51" applyFont="1" applyFill="1" applyBorder="1" applyAlignment="1">
      <alignment horizontal="center" vertical="center"/>
      <protection/>
    </xf>
    <xf numFmtId="4" fontId="38" fillId="30" borderId="24" xfId="0" applyNumberFormat="1" applyFont="1" applyFill="1" applyBorder="1" applyAlignment="1">
      <alignment horizontal="right" vertical="center"/>
    </xf>
    <xf numFmtId="4" fontId="38" fillId="30" borderId="24" xfId="68" applyNumberFormat="1" applyFont="1" applyFill="1" applyBorder="1" applyAlignment="1">
      <alignment horizontal="right" vertical="center"/>
    </xf>
    <xf numFmtId="4" fontId="7" fillId="30" borderId="79" xfId="70" applyNumberFormat="1" applyFont="1" applyFill="1" applyBorder="1" applyAlignment="1">
      <alignment horizontal="right" vertical="center"/>
    </xf>
    <xf numFmtId="4" fontId="7" fillId="30" borderId="77" xfId="70" applyNumberFormat="1" applyFont="1" applyFill="1" applyBorder="1" applyAlignment="1">
      <alignment horizontal="right" vertical="center"/>
    </xf>
    <xf numFmtId="4" fontId="7" fillId="30" borderId="24" xfId="70" applyNumberFormat="1" applyFont="1" applyFill="1" applyBorder="1" applyAlignment="1">
      <alignment horizontal="right" vertical="center"/>
    </xf>
    <xf numFmtId="177" fontId="38" fillId="0" borderId="80" xfId="70" applyNumberFormat="1" applyFont="1" applyFill="1" applyBorder="1" applyAlignment="1">
      <alignment horizontal="right" vertical="center"/>
    </xf>
    <xf numFmtId="0" fontId="38" fillId="0" borderId="81" xfId="51" applyFont="1" applyFill="1" applyBorder="1" applyAlignment="1">
      <alignment horizontal="center" vertical="center"/>
      <protection/>
    </xf>
    <xf numFmtId="211" fontId="38" fillId="30" borderId="82" xfId="0" applyNumberFormat="1" applyFont="1" applyFill="1" applyBorder="1" applyAlignment="1">
      <alignment horizontal="center" vertical="center"/>
    </xf>
    <xf numFmtId="0" fontId="38" fillId="0" borderId="82" xfId="51" applyFont="1" applyFill="1" applyBorder="1" applyAlignment="1">
      <alignment horizontal="center" vertical="center"/>
      <protection/>
    </xf>
    <xf numFmtId="0" fontId="38" fillId="0" borderId="83" xfId="51" applyFont="1" applyFill="1" applyBorder="1" applyAlignment="1">
      <alignment horizontal="center" vertical="center"/>
      <protection/>
    </xf>
    <xf numFmtId="0" fontId="38" fillId="0" borderId="84" xfId="51" applyFont="1" applyFill="1" applyBorder="1" applyAlignment="1">
      <alignment horizontal="center" vertical="center"/>
      <protection/>
    </xf>
    <xf numFmtId="4" fontId="38" fillId="30" borderId="82" xfId="0" applyNumberFormat="1" applyFont="1" applyFill="1" applyBorder="1" applyAlignment="1">
      <alignment horizontal="right" vertical="center"/>
    </xf>
    <xf numFmtId="4" fontId="38" fillId="30" borderId="82" xfId="68" applyNumberFormat="1" applyFont="1" applyFill="1" applyBorder="1" applyAlignment="1">
      <alignment horizontal="right" vertical="center"/>
    </xf>
    <xf numFmtId="4" fontId="7" fillId="30" borderId="85" xfId="70" applyNumberFormat="1" applyFont="1" applyFill="1" applyBorder="1" applyAlignment="1">
      <alignment horizontal="right" vertical="center"/>
    </xf>
    <xf numFmtId="4" fontId="7" fillId="30" borderId="83" xfId="70" applyNumberFormat="1" applyFont="1" applyFill="1" applyBorder="1" applyAlignment="1">
      <alignment horizontal="right" vertical="center"/>
    </xf>
    <xf numFmtId="4" fontId="7" fillId="30" borderId="82" xfId="70" applyNumberFormat="1" applyFont="1" applyFill="1" applyBorder="1" applyAlignment="1">
      <alignment horizontal="right" vertical="center"/>
    </xf>
    <xf numFmtId="177" fontId="38" fillId="0" borderId="86" xfId="70" applyNumberFormat="1" applyFont="1" applyFill="1" applyBorder="1" applyAlignment="1">
      <alignment horizontal="right" vertical="center"/>
    </xf>
    <xf numFmtId="0" fontId="40" fillId="31" borderId="87" xfId="0" applyFont="1" applyFill="1" applyBorder="1" applyAlignment="1">
      <alignment horizontal="left" vertical="center"/>
    </xf>
    <xf numFmtId="0" fontId="100" fillId="31" borderId="87" xfId="0" applyFont="1" applyFill="1" applyBorder="1" applyAlignment="1">
      <alignment horizontal="center" vertical="center"/>
    </xf>
    <xf numFmtId="0" fontId="100" fillId="31" borderId="88" xfId="0" applyFont="1" applyFill="1" applyBorder="1" applyAlignment="1">
      <alignment horizontal="center" vertical="center"/>
    </xf>
    <xf numFmtId="0" fontId="100" fillId="31" borderId="89" xfId="0" applyFont="1" applyFill="1" applyBorder="1" applyAlignment="1">
      <alignment horizontal="center" vertical="center"/>
    </xf>
    <xf numFmtId="4" fontId="100" fillId="31" borderId="87" xfId="70" applyNumberFormat="1" applyFont="1" applyFill="1" applyBorder="1" applyAlignment="1">
      <alignment horizontal="right" vertical="center"/>
    </xf>
    <xf numFmtId="4" fontId="100" fillId="31" borderId="88" xfId="70" applyNumberFormat="1" applyFont="1" applyFill="1" applyBorder="1" applyAlignment="1">
      <alignment horizontal="right" vertical="center"/>
    </xf>
    <xf numFmtId="4" fontId="40" fillId="31" borderId="53" xfId="70" applyNumberFormat="1" applyFont="1" applyFill="1" applyBorder="1" applyAlignment="1">
      <alignment horizontal="right" vertical="center"/>
    </xf>
    <xf numFmtId="4" fontId="66" fillId="29" borderId="54" xfId="0" applyNumberFormat="1" applyFont="1" applyFill="1" applyBorder="1" applyAlignment="1">
      <alignment horizontal="right" vertical="center"/>
    </xf>
    <xf numFmtId="0" fontId="98" fillId="29" borderId="15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195" fontId="102" fillId="0" borderId="0" xfId="0" applyNumberFormat="1" applyFont="1" applyFill="1" applyBorder="1" applyAlignment="1">
      <alignment vertical="center"/>
    </xf>
    <xf numFmtId="4" fontId="103" fillId="0" borderId="0" xfId="0" applyNumberFormat="1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99" fillId="29" borderId="16" xfId="0" applyFont="1" applyFill="1" applyBorder="1" applyAlignment="1">
      <alignment vertical="center"/>
    </xf>
    <xf numFmtId="0" fontId="99" fillId="29" borderId="15" xfId="0" applyFont="1" applyFill="1" applyBorder="1" applyAlignment="1">
      <alignment horizontal="center" vertical="center"/>
    </xf>
    <xf numFmtId="4" fontId="99" fillId="29" borderId="16" xfId="0" applyNumberFormat="1" applyFont="1" applyFill="1" applyBorder="1" applyAlignment="1">
      <alignment horizontal="right" vertical="center"/>
    </xf>
    <xf numFmtId="4" fontId="99" fillId="29" borderId="16" xfId="70" applyNumberFormat="1" applyFont="1" applyFill="1" applyBorder="1" applyAlignment="1">
      <alignment horizontal="right" vertical="center"/>
    </xf>
    <xf numFmtId="4" fontId="99" fillId="29" borderId="15" xfId="0" applyNumberFormat="1" applyFont="1" applyFill="1" applyBorder="1" applyAlignment="1">
      <alignment horizontal="right" vertical="center"/>
    </xf>
    <xf numFmtId="0" fontId="98" fillId="29" borderId="89" xfId="0" applyFont="1" applyFill="1" applyBorder="1" applyAlignment="1">
      <alignment vertical="center"/>
    </xf>
    <xf numFmtId="0" fontId="66" fillId="29" borderId="87" xfId="0" applyFont="1" applyFill="1" applyBorder="1" applyAlignment="1">
      <alignment vertical="center"/>
    </xf>
    <xf numFmtId="0" fontId="98" fillId="29" borderId="87" xfId="0" applyFont="1" applyFill="1" applyBorder="1" applyAlignment="1">
      <alignment vertical="center"/>
    </xf>
    <xf numFmtId="0" fontId="98" fillId="29" borderId="88" xfId="0" applyFont="1" applyFill="1" applyBorder="1" applyAlignment="1">
      <alignment horizontal="center" vertical="center"/>
    </xf>
    <xf numFmtId="0" fontId="98" fillId="29" borderId="89" xfId="0" applyFont="1" applyFill="1" applyBorder="1" applyAlignment="1">
      <alignment horizontal="center" vertical="center"/>
    </xf>
    <xf numFmtId="4" fontId="98" fillId="29" borderId="87" xfId="0" applyNumberFormat="1" applyFont="1" applyFill="1" applyBorder="1" applyAlignment="1">
      <alignment horizontal="right" vertical="center"/>
    </xf>
    <xf numFmtId="4" fontId="98" fillId="29" borderId="87" xfId="70" applyNumberFormat="1" applyFont="1" applyFill="1" applyBorder="1" applyAlignment="1">
      <alignment horizontal="right" vertical="center"/>
    </xf>
    <xf numFmtId="4" fontId="98" fillId="29" borderId="88" xfId="70" applyNumberFormat="1" applyFont="1" applyFill="1" applyBorder="1" applyAlignment="1">
      <alignment horizontal="right" vertical="center"/>
    </xf>
    <xf numFmtId="4" fontId="98" fillId="29" borderId="90" xfId="70" applyNumberFormat="1" applyFont="1" applyFill="1" applyBorder="1" applyAlignment="1">
      <alignment horizontal="right" vertical="center"/>
    </xf>
    <xf numFmtId="4" fontId="98" fillId="29" borderId="91" xfId="70" applyNumberFormat="1" applyFont="1" applyFill="1" applyBorder="1" applyAlignment="1">
      <alignment horizontal="right" vertical="center"/>
    </xf>
    <xf numFmtId="195" fontId="66" fillId="0" borderId="92" xfId="0" applyNumberFormat="1" applyFont="1" applyFill="1" applyBorder="1" applyAlignment="1">
      <alignment vertical="center"/>
    </xf>
    <xf numFmtId="195" fontId="98" fillId="29" borderId="15" xfId="70" applyFont="1" applyFill="1" applyBorder="1" applyAlignment="1">
      <alignment horizontal="right" vertical="center"/>
    </xf>
    <xf numFmtId="0" fontId="38" fillId="30" borderId="52" xfId="0" applyFont="1" applyFill="1" applyBorder="1" applyAlignment="1">
      <alignment horizontal="center" vertical="center"/>
    </xf>
    <xf numFmtId="14" fontId="38" fillId="30" borderId="93" xfId="0" applyNumberFormat="1" applyFont="1" applyFill="1" applyBorder="1" applyAlignment="1">
      <alignment horizontal="center" vertical="center"/>
    </xf>
    <xf numFmtId="0" fontId="38" fillId="30" borderId="94" xfId="0" applyFont="1" applyFill="1" applyBorder="1" applyAlignment="1">
      <alignment horizontal="left" vertical="center"/>
    </xf>
    <xf numFmtId="0" fontId="38" fillId="30" borderId="94" xfId="0" applyFont="1" applyFill="1" applyBorder="1" applyAlignment="1">
      <alignment horizontal="center" vertical="center"/>
    </xf>
    <xf numFmtId="0" fontId="7" fillId="30" borderId="95" xfId="0" applyFont="1" applyFill="1" applyBorder="1" applyAlignment="1">
      <alignment horizontal="center" vertical="center"/>
    </xf>
    <xf numFmtId="0" fontId="38" fillId="30" borderId="96" xfId="0" applyFont="1" applyFill="1" applyBorder="1" applyAlignment="1">
      <alignment horizontal="center" vertical="center"/>
    </xf>
    <xf numFmtId="4" fontId="7" fillId="30" borderId="94" xfId="0" applyNumberFormat="1" applyFont="1" applyFill="1" applyBorder="1" applyAlignment="1">
      <alignment horizontal="right" vertical="center"/>
    </xf>
    <xf numFmtId="4" fontId="7" fillId="30" borderId="94" xfId="70" applyNumberFormat="1" applyFont="1" applyFill="1" applyBorder="1" applyAlignment="1">
      <alignment horizontal="right" vertical="center"/>
    </xf>
    <xf numFmtId="4" fontId="7" fillId="30" borderId="97" xfId="70" applyNumberFormat="1" applyFont="1" applyFill="1" applyBorder="1" applyAlignment="1">
      <alignment horizontal="right" vertical="center"/>
    </xf>
    <xf numFmtId="4" fontId="7" fillId="30" borderId="95" xfId="70" applyNumberFormat="1" applyFont="1" applyFill="1" applyBorder="1" applyAlignment="1">
      <alignment horizontal="right" vertical="center"/>
    </xf>
    <xf numFmtId="0" fontId="38" fillId="0" borderId="53" xfId="0" applyFont="1" applyFill="1" applyBorder="1" applyAlignment="1">
      <alignment vertical="center"/>
    </xf>
    <xf numFmtId="0" fontId="40" fillId="31" borderId="16" xfId="0" applyFont="1" applyFill="1" applyBorder="1" applyAlignment="1">
      <alignment horizontal="center" vertical="center" wrapText="1"/>
    </xf>
    <xf numFmtId="0" fontId="100" fillId="31" borderId="54" xfId="0" applyFont="1" applyFill="1" applyBorder="1" applyAlignment="1">
      <alignment horizontal="center" vertical="center"/>
    </xf>
    <xf numFmtId="4" fontId="40" fillId="31" borderId="15" xfId="70" applyNumberFormat="1" applyFont="1" applyFill="1" applyBorder="1" applyAlignment="1">
      <alignment horizontal="right" vertical="center"/>
    </xf>
    <xf numFmtId="4" fontId="40" fillId="31" borderId="98" xfId="70" applyNumberFormat="1" applyFont="1" applyFill="1" applyBorder="1" applyAlignment="1">
      <alignment horizontal="right" vertical="center"/>
    </xf>
    <xf numFmtId="195" fontId="62" fillId="31" borderId="53" xfId="0" applyNumberFormat="1" applyFont="1" applyFill="1" applyBorder="1" applyAlignment="1">
      <alignment vertical="center"/>
    </xf>
    <xf numFmtId="4" fontId="98" fillId="29" borderId="16" xfId="0" applyNumberFormat="1" applyFont="1" applyFill="1" applyBorder="1" applyAlignment="1">
      <alignment horizontal="right" vertical="center"/>
    </xf>
    <xf numFmtId="0" fontId="66" fillId="0" borderId="52" xfId="0" applyFont="1" applyFill="1" applyBorder="1" applyAlignment="1">
      <alignment horizontal="left" vertical="center"/>
    </xf>
    <xf numFmtId="0" fontId="66" fillId="0" borderId="98" xfId="0" applyFont="1" applyFill="1" applyBorder="1" applyAlignment="1">
      <alignment horizontal="left" vertical="center"/>
    </xf>
    <xf numFmtId="0" fontId="98" fillId="0" borderId="98" xfId="0" applyFont="1" applyFill="1" applyBorder="1" applyAlignment="1">
      <alignment vertical="center"/>
    </xf>
    <xf numFmtId="4" fontId="98" fillId="0" borderId="98" xfId="0" applyNumberFormat="1" applyFont="1" applyFill="1" applyBorder="1" applyAlignment="1">
      <alignment horizontal="right" vertical="center"/>
    </xf>
    <xf numFmtId="4" fontId="98" fillId="0" borderId="15" xfId="0" applyNumberFormat="1" applyFont="1" applyFill="1" applyBorder="1" applyAlignment="1">
      <alignment horizontal="right" vertical="center"/>
    </xf>
    <xf numFmtId="4" fontId="66" fillId="0" borderId="15" xfId="0" applyNumberFormat="1" applyFont="1" applyFill="1" applyBorder="1" applyAlignment="1">
      <alignment horizontal="right" vertical="center"/>
    </xf>
    <xf numFmtId="177" fontId="98" fillId="0" borderId="12" xfId="0" applyNumberFormat="1" applyFont="1" applyFill="1" applyBorder="1" applyAlignment="1">
      <alignment horizontal="right" vertical="center"/>
    </xf>
    <xf numFmtId="43" fontId="66" fillId="0" borderId="0" xfId="0" applyNumberFormat="1" applyFont="1" applyFill="1" applyBorder="1" applyAlignment="1">
      <alignment vertical="center"/>
    </xf>
    <xf numFmtId="212" fontId="66" fillId="0" borderId="0" xfId="0" applyNumberFormat="1" applyFont="1" applyFill="1" applyBorder="1" applyAlignment="1">
      <alignment vertical="center"/>
    </xf>
    <xf numFmtId="0" fontId="66" fillId="0" borderId="98" xfId="0" applyFont="1" applyFill="1" applyBorder="1" applyAlignment="1">
      <alignment vertical="center"/>
    </xf>
    <xf numFmtId="4" fontId="66" fillId="0" borderId="98" xfId="0" applyNumberFormat="1" applyFont="1" applyFill="1" applyBorder="1" applyAlignment="1">
      <alignment horizontal="right" vertical="center"/>
    </xf>
    <xf numFmtId="4" fontId="66" fillId="0" borderId="16" xfId="0" applyNumberFormat="1" applyFont="1" applyFill="1" applyBorder="1" applyAlignment="1">
      <alignment horizontal="right" vertical="center"/>
    </xf>
    <xf numFmtId="177" fontId="66" fillId="0" borderId="13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177" fontId="98" fillId="0" borderId="13" xfId="0" applyNumberFormat="1" applyFont="1" applyFill="1" applyBorder="1" applyAlignment="1">
      <alignment horizontal="right" vertical="center"/>
    </xf>
    <xf numFmtId="0" fontId="99" fillId="0" borderId="91" xfId="0" applyFont="1" applyFill="1" applyBorder="1" applyAlignment="1">
      <alignment vertical="center"/>
    </xf>
    <xf numFmtId="0" fontId="99" fillId="0" borderId="90" xfId="0" applyFont="1" applyFill="1" applyBorder="1" applyAlignment="1">
      <alignment horizontal="center" vertical="center"/>
    </xf>
    <xf numFmtId="0" fontId="99" fillId="0" borderId="90" xfId="0" applyFont="1" applyFill="1" applyBorder="1" applyAlignment="1">
      <alignment horizontal="left" vertical="center"/>
    </xf>
    <xf numFmtId="0" fontId="99" fillId="0" borderId="90" xfId="0" applyFont="1" applyFill="1" applyBorder="1" applyAlignment="1">
      <alignment vertical="center"/>
    </xf>
    <xf numFmtId="0" fontId="99" fillId="0" borderId="90" xfId="0" applyFont="1" applyFill="1" applyBorder="1" applyAlignment="1">
      <alignment horizontal="right" vertical="center"/>
    </xf>
    <xf numFmtId="0" fontId="99" fillId="0" borderId="16" xfId="0" applyFont="1" applyFill="1" applyBorder="1" applyAlignment="1">
      <alignment horizontal="right" vertical="center"/>
    </xf>
    <xf numFmtId="177" fontId="99" fillId="0" borderId="87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 textRotation="180"/>
    </xf>
    <xf numFmtId="0" fontId="90" fillId="0" borderId="99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right" vertical="center"/>
    </xf>
    <xf numFmtId="171" fontId="66" fillId="32" borderId="52" xfId="0" applyNumberFormat="1" applyFont="1" applyFill="1" applyBorder="1" applyAlignment="1">
      <alignment horizontal="center" vertical="center"/>
    </xf>
    <xf numFmtId="171" fontId="66" fillId="32" borderId="100" xfId="0" applyNumberFormat="1" applyFont="1" applyFill="1" applyBorder="1" applyAlignment="1">
      <alignment horizontal="center" vertical="center"/>
    </xf>
    <xf numFmtId="171" fontId="66" fillId="32" borderId="101" xfId="0" applyNumberFormat="1" applyFont="1" applyFill="1" applyBorder="1" applyAlignment="1">
      <alignment horizontal="right" vertical="center"/>
    </xf>
    <xf numFmtId="177" fontId="90" fillId="0" borderId="0" xfId="0" applyNumberFormat="1" applyFont="1" applyFill="1" applyBorder="1" applyAlignment="1">
      <alignment vertical="center"/>
    </xf>
    <xf numFmtId="43" fontId="104" fillId="0" borderId="0" xfId="0" applyNumberFormat="1" applyFont="1" applyFill="1" applyBorder="1" applyAlignment="1">
      <alignment vertical="center"/>
    </xf>
    <xf numFmtId="43" fontId="104" fillId="0" borderId="60" xfId="0" applyNumberFormat="1" applyFont="1" applyFill="1" applyBorder="1" applyAlignment="1">
      <alignment vertical="center"/>
    </xf>
    <xf numFmtId="0" fontId="66" fillId="0" borderId="102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4" fontId="66" fillId="0" borderId="103" xfId="0" applyNumberFormat="1" applyFont="1" applyFill="1" applyBorder="1" applyAlignment="1">
      <alignment horizontal="right" vertical="center"/>
    </xf>
    <xf numFmtId="0" fontId="66" fillId="0" borderId="104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4" fontId="66" fillId="0" borderId="105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43" fontId="100" fillId="0" borderId="0" xfId="0" applyNumberFormat="1" applyFont="1" applyFill="1" applyBorder="1" applyAlignment="1">
      <alignment vertical="center"/>
    </xf>
    <xf numFmtId="4" fontId="100" fillId="0" borderId="0" xfId="0" applyNumberFormat="1" applyFont="1" applyFill="1" applyBorder="1" applyAlignment="1">
      <alignment vertical="center"/>
    </xf>
    <xf numFmtId="173" fontId="38" fillId="0" borderId="0" xfId="0" applyNumberFormat="1" applyFont="1" applyFill="1" applyBorder="1" applyAlignment="1">
      <alignment vertical="center"/>
    </xf>
    <xf numFmtId="4" fontId="66" fillId="0" borderId="106" xfId="0" applyNumberFormat="1" applyFont="1" applyFill="1" applyBorder="1" applyAlignment="1">
      <alignment horizontal="right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4" fontId="66" fillId="0" borderId="109" xfId="0" applyNumberFormat="1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right" vertical="center"/>
    </xf>
    <xf numFmtId="177" fontId="99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vertical="center"/>
    </xf>
    <xf numFmtId="4" fontId="62" fillId="0" borderId="0" xfId="0" applyNumberFormat="1" applyFont="1" applyFill="1" applyBorder="1" applyAlignment="1">
      <alignment horizontal="right" vertical="center"/>
    </xf>
    <xf numFmtId="177" fontId="62" fillId="0" borderId="0" xfId="0" applyNumberFormat="1" applyFont="1" applyFill="1" applyBorder="1" applyAlignment="1">
      <alignment horizontal="right" vertical="center"/>
    </xf>
    <xf numFmtId="0" fontId="62" fillId="0" borderId="110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4" fontId="62" fillId="0" borderId="1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62" fillId="0" borderId="0" xfId="0" applyNumberFormat="1" applyFont="1" applyFill="1" applyBorder="1" applyAlignment="1">
      <alignment horizontal="right" vertical="center"/>
    </xf>
    <xf numFmtId="0" fontId="62" fillId="0" borderId="112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left" vertical="center"/>
    </xf>
    <xf numFmtId="4" fontId="62" fillId="0" borderId="105" xfId="0" applyNumberFormat="1" applyFont="1" applyFill="1" applyBorder="1" applyAlignment="1">
      <alignment vertical="center"/>
    </xf>
    <xf numFmtId="0" fontId="62" fillId="0" borderId="104" xfId="0" applyFont="1" applyFill="1" applyBorder="1" applyAlignment="1">
      <alignment horizontal="left" vertical="center"/>
    </xf>
    <xf numFmtId="0" fontId="62" fillId="0" borderId="26" xfId="0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left" vertical="center"/>
    </xf>
    <xf numFmtId="4" fontId="7" fillId="0" borderId="105" xfId="0" applyNumberFormat="1" applyFont="1" applyFill="1" applyBorder="1" applyAlignment="1">
      <alignment vertical="center"/>
    </xf>
    <xf numFmtId="0" fontId="62" fillId="0" borderId="113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left" vertical="center"/>
    </xf>
    <xf numFmtId="4" fontId="62" fillId="0" borderId="106" xfId="0" applyNumberFormat="1" applyFont="1" applyFill="1" applyBorder="1" applyAlignment="1">
      <alignment vertical="center"/>
    </xf>
    <xf numFmtId="0" fontId="66" fillId="32" borderId="93" xfId="0" applyFont="1" applyFill="1" applyBorder="1" applyAlignment="1">
      <alignment horizontal="left" vertical="center"/>
    </xf>
    <xf numFmtId="0" fontId="66" fillId="32" borderId="94" xfId="0" applyFont="1" applyFill="1" applyBorder="1" applyAlignment="1">
      <alignment horizontal="left" vertical="center"/>
    </xf>
    <xf numFmtId="4" fontId="66" fillId="32" borderId="101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40" fillId="0" borderId="0" xfId="56" applyFont="1" applyFill="1" applyBorder="1" applyAlignment="1">
      <alignment horizontal="center"/>
      <protection/>
    </xf>
    <xf numFmtId="0" fontId="40" fillId="0" borderId="0" xfId="56" applyFont="1" applyFill="1" applyBorder="1" applyAlignment="1">
      <alignment horizontal="left" vertical="center" wrapText="1"/>
      <protection/>
    </xf>
    <xf numFmtId="0" fontId="78" fillId="0" borderId="0" xfId="56" applyFont="1" applyFill="1" applyBorder="1">
      <alignment/>
      <protection/>
    </xf>
    <xf numFmtId="0" fontId="79" fillId="0" borderId="0" xfId="56" applyFont="1" applyFill="1" applyBorder="1" applyAlignment="1">
      <alignment horizontal="left" vertical="center" wrapText="1"/>
      <protection/>
    </xf>
    <xf numFmtId="0" fontId="80" fillId="0" borderId="0" xfId="56" applyFont="1" applyFill="1" applyBorder="1" applyAlignment="1">
      <alignment horizontal="left" vertical="center" wrapText="1"/>
      <protection/>
    </xf>
    <xf numFmtId="0" fontId="78" fillId="0" borderId="0" xfId="56" applyFont="1" applyFill="1" applyBorder="1" applyAlignment="1">
      <alignment horizontal="center" wrapText="1"/>
      <protection/>
    </xf>
    <xf numFmtId="0" fontId="40" fillId="33" borderId="52" xfId="56" applyFont="1" applyFill="1" applyBorder="1" applyAlignment="1">
      <alignment horizontal="center" vertical="center" wrapText="1"/>
      <protection/>
    </xf>
    <xf numFmtId="0" fontId="40" fillId="33" borderId="98" xfId="56" applyFont="1" applyFill="1" applyBorder="1" applyAlignment="1">
      <alignment horizontal="center" vertical="center" wrapText="1"/>
      <protection/>
    </xf>
    <xf numFmtId="0" fontId="40" fillId="33" borderId="15" xfId="56" applyFont="1" applyFill="1" applyBorder="1" applyAlignment="1">
      <alignment horizontal="center" vertical="center" wrapText="1"/>
      <protection/>
    </xf>
    <xf numFmtId="0" fontId="38" fillId="0" borderId="0" xfId="56" applyFont="1" applyFill="1" applyBorder="1">
      <alignment/>
      <protection/>
    </xf>
    <xf numFmtId="0" fontId="81" fillId="0" borderId="110" xfId="56" applyFont="1" applyFill="1" applyBorder="1" applyAlignment="1">
      <alignment horizontal="center"/>
      <protection/>
    </xf>
    <xf numFmtId="0" fontId="81" fillId="0" borderId="111" xfId="56" applyFont="1" applyFill="1" applyBorder="1" applyAlignment="1">
      <alignment horizontal="center"/>
      <protection/>
    </xf>
    <xf numFmtId="0" fontId="80" fillId="0" borderId="12" xfId="56" applyFont="1" applyFill="1" applyBorder="1" applyAlignment="1">
      <alignment horizontal="center" wrapText="1"/>
      <protection/>
    </xf>
    <xf numFmtId="0" fontId="82" fillId="0" borderId="16" xfId="56" applyFont="1" applyFill="1" applyBorder="1" applyAlignment="1">
      <alignment horizontal="center" wrapText="1"/>
      <protection/>
    </xf>
    <xf numFmtId="0" fontId="82" fillId="0" borderId="114" xfId="56" applyFont="1" applyFill="1" applyBorder="1" applyAlignment="1">
      <alignment horizontal="center"/>
      <protection/>
    </xf>
    <xf numFmtId="0" fontId="82" fillId="0" borderId="109" xfId="56" applyFont="1" applyFill="1" applyBorder="1" applyAlignment="1">
      <alignment wrapText="1"/>
      <protection/>
    </xf>
    <xf numFmtId="0" fontId="80" fillId="0" borderId="87" xfId="56" applyFont="1" applyFill="1" applyBorder="1" applyAlignment="1">
      <alignment horizontal="center"/>
      <protection/>
    </xf>
    <xf numFmtId="0" fontId="78" fillId="0" borderId="90" xfId="56" applyFont="1" applyFill="1" applyBorder="1" applyAlignment="1">
      <alignment/>
      <protection/>
    </xf>
    <xf numFmtId="0" fontId="40" fillId="0" borderId="0" xfId="56" applyFont="1" applyFill="1" applyBorder="1" applyAlignment="1">
      <alignment horizontal="center" vertical="center"/>
      <protection/>
    </xf>
    <xf numFmtId="0" fontId="80" fillId="0" borderId="110" xfId="56" applyFont="1" applyFill="1" applyBorder="1" applyAlignment="1">
      <alignment horizontal="center" vertical="center" wrapText="1"/>
      <protection/>
    </xf>
    <xf numFmtId="0" fontId="80" fillId="0" borderId="25" xfId="56" applyFont="1" applyFill="1" applyBorder="1" applyAlignment="1">
      <alignment horizontal="center" vertical="center"/>
      <protection/>
    </xf>
    <xf numFmtId="0" fontId="80" fillId="0" borderId="115" xfId="56" applyFont="1" applyFill="1" applyBorder="1" applyAlignment="1">
      <alignment horizontal="center" vertical="center" wrapText="1"/>
      <protection/>
    </xf>
    <xf numFmtId="0" fontId="80" fillId="0" borderId="111" xfId="56" applyFont="1" applyFill="1" applyBorder="1" applyAlignment="1">
      <alignment horizontal="center" vertical="center" wrapText="1"/>
      <protection/>
    </xf>
    <xf numFmtId="0" fontId="80" fillId="0" borderId="0" xfId="56" applyFont="1" applyFill="1" applyBorder="1" applyAlignment="1">
      <alignment horizontal="center" vertical="center"/>
      <protection/>
    </xf>
    <xf numFmtId="0" fontId="78" fillId="0" borderId="0" xfId="56" applyFont="1" applyFill="1" applyBorder="1" applyAlignment="1">
      <alignment horizontal="center" vertical="center"/>
      <protection/>
    </xf>
    <xf numFmtId="0" fontId="78" fillId="0" borderId="112" xfId="56" applyFont="1" applyFill="1" applyBorder="1" applyAlignment="1">
      <alignment horizontal="center"/>
      <protection/>
    </xf>
    <xf numFmtId="0" fontId="78" fillId="0" borderId="19" xfId="56" applyFont="1" applyFill="1" applyBorder="1">
      <alignment/>
      <protection/>
    </xf>
    <xf numFmtId="4" fontId="78" fillId="0" borderId="116" xfId="56" applyNumberFormat="1" applyFont="1" applyFill="1" applyBorder="1" applyAlignment="1">
      <alignment horizontal="right"/>
      <protection/>
    </xf>
    <xf numFmtId="4" fontId="78" fillId="0" borderId="105" xfId="56" applyNumberFormat="1" applyFont="1" applyFill="1" applyBorder="1" applyAlignment="1">
      <alignment horizontal="right"/>
      <protection/>
    </xf>
    <xf numFmtId="4" fontId="78" fillId="0" borderId="0" xfId="56" applyNumberFormat="1" applyFont="1" applyFill="1" applyBorder="1">
      <alignment/>
      <protection/>
    </xf>
    <xf numFmtId="0" fontId="78" fillId="0" borderId="21" xfId="56" applyFont="1" applyFill="1" applyBorder="1">
      <alignment/>
      <protection/>
    </xf>
    <xf numFmtId="0" fontId="78" fillId="0" borderId="24" xfId="56" applyFont="1" applyFill="1" applyBorder="1">
      <alignment/>
      <protection/>
    </xf>
    <xf numFmtId="4" fontId="78" fillId="0" borderId="109" xfId="56" applyNumberFormat="1" applyFont="1" applyFill="1" applyBorder="1" applyAlignment="1">
      <alignment horizontal="right"/>
      <protection/>
    </xf>
    <xf numFmtId="0" fontId="40" fillId="33" borderId="52" xfId="56" applyFont="1" applyFill="1" applyBorder="1" applyAlignment="1">
      <alignment horizontal="center"/>
      <protection/>
    </xf>
    <xf numFmtId="0" fontId="40" fillId="33" borderId="15" xfId="56" applyFont="1" applyFill="1" applyBorder="1" applyAlignment="1">
      <alignment horizontal="center"/>
      <protection/>
    </xf>
    <xf numFmtId="4" fontId="40" fillId="33" borderId="16" xfId="56" applyNumberFormat="1" applyFont="1" applyFill="1" applyBorder="1">
      <alignment/>
      <protection/>
    </xf>
    <xf numFmtId="4" fontId="40" fillId="0" borderId="0" xfId="56" applyNumberFormat="1" applyFont="1" applyFill="1" applyBorder="1">
      <alignment/>
      <protection/>
    </xf>
    <xf numFmtId="0" fontId="40" fillId="0" borderId="0" xfId="56" applyFont="1" applyFill="1" applyBorder="1">
      <alignment/>
      <protection/>
    </xf>
    <xf numFmtId="0" fontId="100" fillId="0" borderId="0" xfId="56" applyFont="1" applyFill="1" applyBorder="1" applyAlignment="1">
      <alignment horizontal="center"/>
      <protection/>
    </xf>
    <xf numFmtId="4" fontId="100" fillId="0" borderId="0" xfId="56" applyNumberFormat="1" applyFont="1" applyFill="1" applyBorder="1">
      <alignment/>
      <protection/>
    </xf>
    <xf numFmtId="4" fontId="95" fillId="0" borderId="0" xfId="56" applyNumberFormat="1" applyFont="1" applyFill="1" applyBorder="1">
      <alignment/>
      <protection/>
    </xf>
    <xf numFmtId="0" fontId="100" fillId="0" borderId="0" xfId="56" applyFont="1" applyFill="1" applyBorder="1">
      <alignment/>
      <protection/>
    </xf>
    <xf numFmtId="0" fontId="40" fillId="33" borderId="98" xfId="56" applyFont="1" applyFill="1" applyBorder="1" applyAlignment="1">
      <alignment horizontal="center"/>
      <protection/>
    </xf>
    <xf numFmtId="0" fontId="78" fillId="0" borderId="0" xfId="56" applyFont="1" applyFill="1" applyBorder="1" applyAlignment="1">
      <alignment/>
      <protection/>
    </xf>
    <xf numFmtId="0" fontId="80" fillId="0" borderId="67" xfId="56" applyFont="1" applyFill="1" applyBorder="1" applyAlignment="1">
      <alignment horizontal="center" vertical="center" wrapText="1"/>
      <protection/>
    </xf>
    <xf numFmtId="0" fontId="78" fillId="0" borderId="117" xfId="56" applyFont="1" applyFill="1" applyBorder="1" applyAlignment="1">
      <alignment horizontal="center"/>
      <protection/>
    </xf>
    <xf numFmtId="0" fontId="80" fillId="0" borderId="52" xfId="56" applyFont="1" applyFill="1" applyBorder="1" applyAlignment="1">
      <alignment horizontal="center"/>
      <protection/>
    </xf>
    <xf numFmtId="0" fontId="80" fillId="0" borderId="15" xfId="56" applyFont="1" applyFill="1" applyBorder="1" applyAlignment="1">
      <alignment horizontal="center"/>
      <protection/>
    </xf>
    <xf numFmtId="4" fontId="80" fillId="0" borderId="16" xfId="56" applyNumberFormat="1" applyFont="1" applyFill="1" applyBorder="1">
      <alignment/>
      <protection/>
    </xf>
    <xf numFmtId="0" fontId="106" fillId="0" borderId="98" xfId="56" applyFont="1" applyFill="1" applyBorder="1" applyAlignment="1">
      <alignment horizontal="center"/>
      <protection/>
    </xf>
    <xf numFmtId="0" fontId="106" fillId="0" borderId="99" xfId="56" applyFont="1" applyFill="1" applyBorder="1" applyAlignment="1">
      <alignment horizontal="center"/>
      <protection/>
    </xf>
    <xf numFmtId="4" fontId="106" fillId="0" borderId="99" xfId="56" applyNumberFormat="1" applyFont="1" applyFill="1" applyBorder="1">
      <alignment/>
      <protection/>
    </xf>
    <xf numFmtId="4" fontId="106" fillId="0" borderId="98" xfId="56" applyNumberFormat="1" applyFont="1" applyFill="1" applyBorder="1">
      <alignment/>
      <protection/>
    </xf>
    <xf numFmtId="0" fontId="95" fillId="0" borderId="0" xfId="56" applyFont="1" applyFill="1" applyBorder="1">
      <alignment/>
      <protection/>
    </xf>
    <xf numFmtId="0" fontId="82" fillId="0" borderId="93" xfId="56" applyFont="1" applyFill="1" applyBorder="1" applyAlignment="1">
      <alignment horizontal="center"/>
      <protection/>
    </xf>
    <xf numFmtId="0" fontId="82" fillId="0" borderId="101" xfId="56" applyFont="1" applyFill="1" applyBorder="1" applyAlignment="1">
      <alignment wrapText="1"/>
      <protection/>
    </xf>
    <xf numFmtId="0" fontId="78" fillId="0" borderId="98" xfId="56" applyFont="1" applyFill="1" applyBorder="1" applyAlignment="1">
      <alignment horizontal="center"/>
      <protection/>
    </xf>
    <xf numFmtId="4" fontId="78" fillId="0" borderId="116" xfId="56" applyNumberFormat="1" applyFont="1" applyFill="1" applyBorder="1">
      <alignment/>
      <protection/>
    </xf>
    <xf numFmtId="4" fontId="78" fillId="0" borderId="105" xfId="56" applyNumberFormat="1" applyFont="1" applyFill="1" applyBorder="1">
      <alignment/>
      <protection/>
    </xf>
    <xf numFmtId="0" fontId="78" fillId="0" borderId="113" xfId="56" applyFont="1" applyFill="1" applyBorder="1" applyAlignment="1">
      <alignment horizontal="center"/>
      <protection/>
    </xf>
    <xf numFmtId="4" fontId="78" fillId="0" borderId="118" xfId="56" applyNumberFormat="1" applyFont="1" applyFill="1" applyBorder="1">
      <alignment/>
      <protection/>
    </xf>
    <xf numFmtId="4" fontId="78" fillId="0" borderId="106" xfId="56" applyNumberFormat="1" applyFont="1" applyFill="1" applyBorder="1">
      <alignment/>
      <protection/>
    </xf>
    <xf numFmtId="4" fontId="80" fillId="0" borderId="16" xfId="56" applyNumberFormat="1" applyFont="1" applyFill="1" applyBorder="1" applyAlignment="1">
      <alignment horizontal="center"/>
      <protection/>
    </xf>
    <xf numFmtId="0" fontId="80" fillId="0" borderId="16" xfId="56" applyFont="1" applyFill="1" applyBorder="1" applyAlignment="1">
      <alignment horizontal="center"/>
      <protection/>
    </xf>
    <xf numFmtId="4" fontId="106" fillId="0" borderId="98" xfId="56" applyNumberFormat="1" applyFont="1" applyFill="1" applyBorder="1" applyAlignment="1">
      <alignment horizontal="center"/>
      <protection/>
    </xf>
    <xf numFmtId="0" fontId="78" fillId="0" borderId="114" xfId="56" applyFont="1" applyFill="1" applyBorder="1" applyAlignment="1">
      <alignment horizontal="center"/>
      <protection/>
    </xf>
    <xf numFmtId="0" fontId="78" fillId="0" borderId="82" xfId="56" applyFont="1" applyFill="1" applyBorder="1">
      <alignment/>
      <protection/>
    </xf>
    <xf numFmtId="4" fontId="78" fillId="0" borderId="119" xfId="56" applyNumberFormat="1" applyFont="1" applyFill="1" applyBorder="1">
      <alignment/>
      <protection/>
    </xf>
    <xf numFmtId="4" fontId="78" fillId="0" borderId="109" xfId="56" applyNumberFormat="1" applyFont="1" applyFill="1" applyBorder="1">
      <alignment/>
      <protection/>
    </xf>
    <xf numFmtId="4" fontId="80" fillId="0" borderId="98" xfId="56" applyNumberFormat="1" applyFont="1" applyFill="1" applyBorder="1" applyAlignment="1">
      <alignment horizontal="center"/>
      <protection/>
    </xf>
    <xf numFmtId="0" fontId="80" fillId="0" borderId="98" xfId="56" applyFont="1" applyFill="1" applyBorder="1" applyAlignment="1">
      <alignment horizontal="center"/>
      <protection/>
    </xf>
    <xf numFmtId="4" fontId="80" fillId="0" borderId="98" xfId="56" applyNumberFormat="1" applyFont="1" applyFill="1" applyBorder="1">
      <alignment/>
      <protection/>
    </xf>
    <xf numFmtId="0" fontId="84" fillId="0" borderId="0" xfId="56" applyFont="1" applyFill="1" applyBorder="1" applyAlignment="1">
      <alignment horizontal="center"/>
      <protection/>
    </xf>
    <xf numFmtId="4" fontId="40" fillId="33" borderId="16" xfId="56" applyNumberFormat="1" applyFont="1" applyFill="1" applyBorder="1" applyAlignment="1">
      <alignment horizontal="center" wrapText="1"/>
      <protection/>
    </xf>
    <xf numFmtId="4" fontId="40" fillId="33" borderId="16" xfId="56" applyNumberFormat="1" applyFont="1" applyFill="1" applyBorder="1" applyAlignment="1">
      <alignment horizontal="center"/>
      <protection/>
    </xf>
    <xf numFmtId="0" fontId="84" fillId="0" borderId="0" xfId="56" applyFont="1" applyFill="1" applyBorder="1">
      <alignment/>
      <protection/>
    </xf>
    <xf numFmtId="0" fontId="80" fillId="0" borderId="0" xfId="56" applyFont="1" applyFill="1" applyBorder="1">
      <alignment/>
      <protection/>
    </xf>
    <xf numFmtId="0" fontId="78" fillId="0" borderId="99" xfId="56" applyFont="1" applyFill="1" applyBorder="1" applyAlignment="1">
      <alignment horizontal="center"/>
      <protection/>
    </xf>
    <xf numFmtId="0" fontId="78" fillId="0" borderId="99" xfId="56" applyFont="1" applyFill="1" applyBorder="1" applyAlignment="1">
      <alignment/>
      <protection/>
    </xf>
    <xf numFmtId="4" fontId="78" fillId="0" borderId="118" xfId="56" applyNumberFormat="1" applyFont="1" applyFill="1" applyBorder="1" applyAlignment="1">
      <alignment horizontal="right"/>
      <protection/>
    </xf>
    <xf numFmtId="0" fontId="95" fillId="0" borderId="99" xfId="56" applyFont="1" applyFill="1" applyBorder="1" applyAlignment="1">
      <alignment horizontal="center"/>
      <protection/>
    </xf>
    <xf numFmtId="4" fontId="40" fillId="33" borderId="52" xfId="56" applyNumberFormat="1" applyFont="1" applyFill="1" applyBorder="1" applyAlignment="1">
      <alignment horizontal="center"/>
      <protection/>
    </xf>
    <xf numFmtId="4" fontId="40" fillId="33" borderId="98" xfId="56" applyNumberFormat="1" applyFont="1" applyFill="1" applyBorder="1" applyAlignment="1">
      <alignment horizontal="center"/>
      <protection/>
    </xf>
    <xf numFmtId="4" fontId="40" fillId="33" borderId="15" xfId="56" applyNumberFormat="1" applyFont="1" applyFill="1" applyBorder="1" applyAlignment="1">
      <alignment horizontal="center"/>
      <protection/>
    </xf>
    <xf numFmtId="0" fontId="80" fillId="0" borderId="99" xfId="56" applyFont="1" applyFill="1" applyBorder="1" applyAlignment="1">
      <alignment horizontal="center"/>
      <protection/>
    </xf>
    <xf numFmtId="4" fontId="80" fillId="0" borderId="99" xfId="56" applyNumberFormat="1" applyFont="1" applyFill="1" applyBorder="1">
      <alignment/>
      <protection/>
    </xf>
    <xf numFmtId="4" fontId="80" fillId="0" borderId="99" xfId="56" applyNumberFormat="1" applyFont="1" applyFill="1" applyBorder="1" applyAlignment="1">
      <alignment horizontal="center"/>
      <protection/>
    </xf>
    <xf numFmtId="0" fontId="95" fillId="0" borderId="99" xfId="56" applyFont="1" applyFill="1" applyBorder="1" applyAlignment="1">
      <alignment/>
      <protection/>
    </xf>
    <xf numFmtId="4" fontId="78" fillId="0" borderId="19" xfId="56" applyNumberFormat="1" applyFont="1" applyFill="1" applyBorder="1">
      <alignment/>
      <protection/>
    </xf>
    <xf numFmtId="4" fontId="80" fillId="0" borderId="52" xfId="56" applyNumberFormat="1" applyFont="1" applyFill="1" applyBorder="1" applyAlignment="1">
      <alignment horizontal="center"/>
      <protection/>
    </xf>
    <xf numFmtId="0" fontId="80" fillId="0" borderId="0" xfId="56" applyFont="1" applyFill="1" applyBorder="1" applyAlignment="1">
      <alignment horizontal="center"/>
      <protection/>
    </xf>
    <xf numFmtId="4" fontId="80" fillId="0" borderId="0" xfId="56" applyNumberFormat="1" applyFont="1" applyFill="1" applyBorder="1">
      <alignment/>
      <protection/>
    </xf>
    <xf numFmtId="0" fontId="78" fillId="0" borderId="0" xfId="56" applyFont="1" applyFill="1" applyBorder="1" applyAlignment="1">
      <alignment horizontal="center"/>
      <protection/>
    </xf>
    <xf numFmtId="0" fontId="78" fillId="0" borderId="0" xfId="56" applyFont="1" applyFill="1" applyBorder="1" applyAlignment="1">
      <alignment/>
      <protection/>
    </xf>
    <xf numFmtId="0" fontId="81" fillId="0" borderId="117" xfId="56" applyFont="1" applyFill="1" applyBorder="1" applyAlignment="1">
      <alignment horizontal="center"/>
      <protection/>
    </xf>
    <xf numFmtId="0" fontId="81" fillId="0" borderId="103" xfId="56" applyFont="1" applyFill="1" applyBorder="1" applyAlignment="1">
      <alignment horizontal="center"/>
      <protection/>
    </xf>
    <xf numFmtId="4" fontId="78" fillId="0" borderId="24" xfId="56" applyNumberFormat="1" applyFont="1" applyFill="1" applyBorder="1">
      <alignment/>
      <protection/>
    </xf>
    <xf numFmtId="0" fontId="78" fillId="0" borderId="15" xfId="56" applyFont="1" applyFill="1" applyBorder="1" applyAlignment="1">
      <alignment/>
      <protection/>
    </xf>
    <xf numFmtId="4" fontId="80" fillId="0" borderId="99" xfId="56" applyNumberFormat="1" applyFont="1" applyFill="1" applyBorder="1" applyAlignment="1">
      <alignment/>
      <protection/>
    </xf>
    <xf numFmtId="0" fontId="78" fillId="0" borderId="110" xfId="56" applyFont="1" applyFill="1" applyBorder="1" applyAlignment="1">
      <alignment horizontal="center"/>
      <protection/>
    </xf>
    <xf numFmtId="0" fontId="78" fillId="0" borderId="25" xfId="56" applyFont="1" applyFill="1" applyBorder="1">
      <alignment/>
      <protection/>
    </xf>
    <xf numFmtId="4" fontId="78" fillId="0" borderId="115" xfId="56" applyNumberFormat="1" applyFont="1" applyFill="1" applyBorder="1" applyAlignment="1">
      <alignment horizontal="right"/>
      <protection/>
    </xf>
    <xf numFmtId="4" fontId="78" fillId="0" borderId="111" xfId="56" applyNumberFormat="1" applyFont="1" applyFill="1" applyBorder="1" applyAlignment="1">
      <alignment horizontal="right"/>
      <protection/>
    </xf>
    <xf numFmtId="0" fontId="78" fillId="0" borderId="59" xfId="56" applyFont="1" applyFill="1" applyBorder="1">
      <alignment/>
      <protection/>
    </xf>
    <xf numFmtId="4" fontId="78" fillId="0" borderId="106" xfId="56" applyNumberFormat="1" applyFont="1" applyFill="1" applyBorder="1" applyAlignment="1">
      <alignment horizontal="right"/>
      <protection/>
    </xf>
    <xf numFmtId="4" fontId="78" fillId="0" borderId="119" xfId="56" applyNumberFormat="1" applyFont="1" applyFill="1" applyBorder="1" applyAlignment="1">
      <alignment horizontal="right"/>
      <protection/>
    </xf>
    <xf numFmtId="0" fontId="80" fillId="0" borderId="90" xfId="56" applyFont="1" applyFill="1" applyBorder="1" applyAlignment="1">
      <alignment horizontal="center"/>
      <protection/>
    </xf>
    <xf numFmtId="0" fontId="78" fillId="0" borderId="90" xfId="56" applyFont="1" applyFill="1" applyBorder="1">
      <alignment/>
      <protection/>
    </xf>
    <xf numFmtId="4" fontId="106" fillId="0" borderId="0" xfId="56" applyNumberFormat="1" applyFont="1" applyFill="1" applyBorder="1">
      <alignment/>
      <protection/>
    </xf>
    <xf numFmtId="0" fontId="78" fillId="0" borderId="120" xfId="56" applyFont="1" applyFill="1" applyBorder="1">
      <alignment/>
      <protection/>
    </xf>
    <xf numFmtId="4" fontId="78" fillId="0" borderId="121" xfId="56" applyNumberFormat="1" applyFont="1" applyFill="1" applyBorder="1">
      <alignment/>
      <protection/>
    </xf>
    <xf numFmtId="4" fontId="78" fillId="0" borderId="101" xfId="56" applyNumberFormat="1" applyFont="1" applyFill="1" applyBorder="1">
      <alignment/>
      <protection/>
    </xf>
    <xf numFmtId="4" fontId="80" fillId="0" borderId="99" xfId="56" applyNumberFormat="1" applyFont="1" applyFill="1" applyBorder="1" applyAlignment="1">
      <alignment horizontal="center"/>
      <protection/>
    </xf>
    <xf numFmtId="0" fontId="106" fillId="0" borderId="99" xfId="56" applyFont="1" applyFill="1" applyBorder="1" applyAlignment="1">
      <alignment horizontal="center"/>
      <protection/>
    </xf>
    <xf numFmtId="4" fontId="80" fillId="0" borderId="0" xfId="56" applyNumberFormat="1" applyFont="1" applyFill="1" applyBorder="1" applyAlignment="1">
      <alignment horizontal="center"/>
      <protection/>
    </xf>
    <xf numFmtId="4" fontId="40" fillId="0" borderId="0" xfId="56" applyNumberFormat="1" applyFont="1" applyFill="1" applyBorder="1" applyAlignment="1">
      <alignment horizontal="center"/>
      <protection/>
    </xf>
    <xf numFmtId="4" fontId="80" fillId="0" borderId="0" xfId="56" applyNumberFormat="1" applyFont="1" applyFill="1" applyBorder="1" applyAlignment="1">
      <alignment horizontal="center"/>
      <protection/>
    </xf>
    <xf numFmtId="0" fontId="78" fillId="0" borderId="0" xfId="57" applyFont="1" applyFill="1" applyBorder="1" applyAlignment="1">
      <alignment/>
      <protection/>
    </xf>
    <xf numFmtId="0" fontId="40" fillId="33" borderId="52" xfId="56" applyFont="1" applyFill="1" applyBorder="1" applyAlignment="1">
      <alignment horizontal="left"/>
      <protection/>
    </xf>
    <xf numFmtId="0" fontId="40" fillId="33" borderId="15" xfId="56" applyFont="1" applyFill="1" applyBorder="1" applyAlignment="1">
      <alignment horizontal="left"/>
      <protection/>
    </xf>
    <xf numFmtId="0" fontId="84" fillId="0" borderId="122" xfId="56" applyFont="1" applyFill="1" applyBorder="1" applyAlignment="1">
      <alignment horizontal="center" vertical="center"/>
      <protection/>
    </xf>
    <xf numFmtId="0" fontId="84" fillId="0" borderId="123" xfId="56" applyFont="1" applyFill="1" applyBorder="1" applyAlignment="1">
      <alignment horizontal="center" vertical="center"/>
      <protection/>
    </xf>
    <xf numFmtId="0" fontId="84" fillId="0" borderId="66" xfId="56" applyFont="1" applyFill="1" applyBorder="1" applyAlignment="1">
      <alignment horizontal="center" wrapText="1"/>
      <protection/>
    </xf>
    <xf numFmtId="0" fontId="84" fillId="0" borderId="16" xfId="56" applyFont="1" applyFill="1" applyBorder="1" applyAlignment="1">
      <alignment horizontal="center" wrapText="1"/>
      <protection/>
    </xf>
    <xf numFmtId="0" fontId="84" fillId="0" borderId="117" xfId="56" applyFont="1" applyFill="1" applyBorder="1" applyAlignment="1">
      <alignment horizontal="center" vertical="center"/>
      <protection/>
    </xf>
    <xf numFmtId="0" fontId="84" fillId="0" borderId="103" xfId="56" applyFont="1" applyFill="1" applyBorder="1" applyAlignment="1">
      <alignment horizontal="center" vertical="center"/>
      <protection/>
    </xf>
    <xf numFmtId="0" fontId="84" fillId="0" borderId="91" xfId="56" applyFont="1" applyFill="1" applyBorder="1" applyAlignment="1">
      <alignment horizontal="center"/>
      <protection/>
    </xf>
    <xf numFmtId="0" fontId="84" fillId="0" borderId="114" xfId="56" applyFont="1" applyFill="1" applyBorder="1" applyAlignment="1">
      <alignment/>
      <protection/>
    </xf>
    <xf numFmtId="0" fontId="84" fillId="0" borderId="109" xfId="56" applyFont="1" applyFill="1" applyBorder="1" applyAlignment="1">
      <alignment wrapText="1"/>
      <protection/>
    </xf>
    <xf numFmtId="4" fontId="40" fillId="0" borderId="52" xfId="56" applyNumberFormat="1" applyFont="1" applyFill="1" applyBorder="1" applyAlignment="1">
      <alignment horizontal="right"/>
      <protection/>
    </xf>
    <xf numFmtId="4" fontId="40" fillId="0" borderId="16" xfId="56" applyNumberFormat="1" applyFont="1" applyFill="1" applyBorder="1">
      <alignment/>
      <protection/>
    </xf>
    <xf numFmtId="0" fontId="84" fillId="0" borderId="114" xfId="56" applyFont="1" applyFill="1" applyBorder="1" applyAlignment="1">
      <alignment horizontal="right"/>
      <protection/>
    </xf>
    <xf numFmtId="4" fontId="40" fillId="0" borderId="16" xfId="56" applyNumberFormat="1" applyFont="1" applyFill="1" applyBorder="1" applyAlignment="1">
      <alignment/>
      <protection/>
    </xf>
    <xf numFmtId="4" fontId="40" fillId="0" borderId="15" xfId="56" applyNumberFormat="1" applyFont="1" applyFill="1" applyBorder="1">
      <alignment/>
      <protection/>
    </xf>
    <xf numFmtId="0" fontId="100" fillId="0" borderId="0" xfId="56" applyFont="1" applyFill="1" applyBorder="1" applyAlignment="1">
      <alignment horizontal="right"/>
      <protection/>
    </xf>
    <xf numFmtId="0" fontId="84" fillId="0" borderId="93" xfId="56" applyFont="1" applyFill="1" applyBorder="1" applyAlignment="1">
      <alignment horizontal="right"/>
      <protection/>
    </xf>
    <xf numFmtId="0" fontId="84" fillId="0" borderId="101" xfId="56" applyFont="1" applyFill="1" applyBorder="1" applyAlignment="1">
      <alignment horizontal="left" wrapText="1"/>
      <protection/>
    </xf>
    <xf numFmtId="4" fontId="40" fillId="0" borderId="16" xfId="56" applyNumberFormat="1" applyFont="1" applyFill="1" applyBorder="1" applyAlignment="1">
      <alignment horizontal="right"/>
      <protection/>
    </xf>
    <xf numFmtId="0" fontId="90" fillId="0" borderId="0" xfId="56" applyFont="1" applyFill="1" applyBorder="1" applyAlignment="1">
      <alignment horizontal="right"/>
      <protection/>
    </xf>
    <xf numFmtId="0" fontId="40" fillId="0" borderId="0" xfId="56" applyFont="1" applyFill="1" applyBorder="1" applyAlignment="1">
      <alignment horizontal="right"/>
      <protection/>
    </xf>
    <xf numFmtId="4" fontId="38" fillId="0" borderId="0" xfId="56" applyNumberFormat="1" applyFont="1" applyFill="1" applyBorder="1" applyAlignment="1">
      <alignment horizontal="right"/>
      <protection/>
    </xf>
    <xf numFmtId="0" fontId="38" fillId="0" borderId="0" xfId="56" applyFont="1" applyFill="1" applyBorder="1" applyAlignment="1">
      <alignment horizontal="right"/>
      <protection/>
    </xf>
    <xf numFmtId="4" fontId="40" fillId="33" borderId="52" xfId="56" applyNumberFormat="1" applyFont="1" applyFill="1" applyBorder="1" applyAlignment="1">
      <alignment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Aktivna jamstva 1998-31.12.2013" xfId="52"/>
    <cellStyle name="Obično_Izdana fin.jamstva 2003." xfId="53"/>
    <cellStyle name="Obično_Izdana fin.jamstva 2003. 2" xfId="54"/>
    <cellStyle name="Obično_Izdana jamstva 2014." xfId="55"/>
    <cellStyle name="Obično_Potraživanja po danim jamstvima u 2006. po mjesecima" xfId="56"/>
    <cellStyle name="Obično_Povjerenstvo 2012 - Jamstva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  <cellStyle name="Zarez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view="pageBreakPreview" zoomScale="60" zoomScaleNormal="69" zoomScalePageLayoutView="0" workbookViewId="0" topLeftCell="A1">
      <selection activeCell="D26" sqref="D26"/>
    </sheetView>
  </sheetViews>
  <sheetFormatPr defaultColWidth="9.140625" defaultRowHeight="12.75"/>
  <cols>
    <col min="1" max="1" width="9.140625" style="129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8.57421875" style="3" bestFit="1" customWidth="1"/>
    <col min="7" max="7" width="33.00390625" style="2" customWidth="1"/>
    <col min="8" max="8" width="41.710937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22.00390625" style="8" bestFit="1" customWidth="1"/>
    <col min="14" max="14" width="18.57421875" style="2" bestFit="1" customWidth="1"/>
    <col min="15" max="15" width="12.421875" style="2" bestFit="1" customWidth="1"/>
    <col min="16" max="16" width="14.28125" style="2" bestFit="1" customWidth="1"/>
    <col min="17" max="16384" width="9.140625" style="2" customWidth="1"/>
  </cols>
  <sheetData>
    <row r="1" spans="2:13" s="15" customFormat="1" ht="30" customHeight="1">
      <c r="B1" s="141" t="s">
        <v>153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31"/>
    </row>
    <row r="2" spans="1:5" ht="30" customHeight="1" thickBot="1">
      <c r="A2" s="130"/>
      <c r="B2" s="7"/>
      <c r="C2" s="32"/>
      <c r="D2" s="6"/>
      <c r="E2" s="7"/>
    </row>
    <row r="3" spans="1:12" s="8" customFormat="1" ht="27.75" customHeight="1" thickBot="1" thickTop="1">
      <c r="A3" s="130"/>
      <c r="B3" s="152" t="s">
        <v>35</v>
      </c>
      <c r="C3" s="154" t="s">
        <v>24</v>
      </c>
      <c r="D3" s="155"/>
      <c r="E3" s="146" t="s">
        <v>0</v>
      </c>
      <c r="F3" s="156" t="s">
        <v>1</v>
      </c>
      <c r="G3" s="146" t="s">
        <v>2</v>
      </c>
      <c r="H3" s="33" t="s">
        <v>3</v>
      </c>
      <c r="I3" s="146" t="s">
        <v>4</v>
      </c>
      <c r="J3" s="139" t="s">
        <v>5</v>
      </c>
      <c r="K3" s="139" t="s">
        <v>6</v>
      </c>
      <c r="L3" s="148" t="s">
        <v>7</v>
      </c>
    </row>
    <row r="4" spans="1:12" s="8" customFormat="1" ht="50.25" customHeight="1" thickBot="1">
      <c r="A4" s="130"/>
      <c r="B4" s="153"/>
      <c r="C4" s="34" t="s">
        <v>8</v>
      </c>
      <c r="D4" s="35" t="s">
        <v>9</v>
      </c>
      <c r="E4" s="147"/>
      <c r="F4" s="157"/>
      <c r="G4" s="140"/>
      <c r="H4" s="36" t="s">
        <v>10</v>
      </c>
      <c r="I4" s="140"/>
      <c r="J4" s="140"/>
      <c r="K4" s="140"/>
      <c r="L4" s="149"/>
    </row>
    <row r="5" spans="1:12" s="8" customFormat="1" ht="27.75" customHeight="1" thickBot="1">
      <c r="A5" s="130"/>
      <c r="B5" s="37">
        <v>1</v>
      </c>
      <c r="C5" s="38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40">
        <v>8</v>
      </c>
      <c r="J5" s="41">
        <v>9</v>
      </c>
      <c r="K5" s="41">
        <v>10</v>
      </c>
      <c r="L5" s="42">
        <v>11</v>
      </c>
    </row>
    <row r="6" spans="1:16" s="8" customFormat="1" ht="75" customHeight="1">
      <c r="A6" s="130"/>
      <c r="B6" s="54" t="s">
        <v>21</v>
      </c>
      <c r="C6" s="55" t="s">
        <v>67</v>
      </c>
      <c r="D6" s="56" t="s">
        <v>152</v>
      </c>
      <c r="E6" s="57" t="s">
        <v>49</v>
      </c>
      <c r="F6" s="96" t="s">
        <v>101</v>
      </c>
      <c r="G6" s="48" t="s">
        <v>43</v>
      </c>
      <c r="H6" s="49" t="s">
        <v>68</v>
      </c>
      <c r="I6" s="50" t="s">
        <v>11</v>
      </c>
      <c r="J6" s="58">
        <v>250000000</v>
      </c>
      <c r="K6" s="99">
        <f aca="true" t="shared" si="0" ref="K6:K12">J6*M6</f>
        <v>1874774500</v>
      </c>
      <c r="L6" s="97" t="s">
        <v>102</v>
      </c>
      <c r="M6" s="98">
        <v>7.499098</v>
      </c>
      <c r="N6" s="28"/>
      <c r="O6" s="28"/>
      <c r="P6" s="100"/>
    </row>
    <row r="7" spans="1:15" s="8" customFormat="1" ht="81" customHeight="1">
      <c r="A7" s="130"/>
      <c r="B7" s="44" t="s">
        <v>22</v>
      </c>
      <c r="C7" s="45" t="s">
        <v>39</v>
      </c>
      <c r="D7" s="46" t="s">
        <v>40</v>
      </c>
      <c r="E7" s="47" t="s">
        <v>44</v>
      </c>
      <c r="F7" s="45" t="s">
        <v>45</v>
      </c>
      <c r="G7" s="48" t="s">
        <v>34</v>
      </c>
      <c r="H7" s="49" t="s">
        <v>46</v>
      </c>
      <c r="I7" s="50" t="s">
        <v>11</v>
      </c>
      <c r="J7" s="51">
        <v>17600000</v>
      </c>
      <c r="K7" s="52">
        <f t="shared" si="0"/>
        <v>131959132.8</v>
      </c>
      <c r="L7" s="53" t="s">
        <v>28</v>
      </c>
      <c r="M7" s="43">
        <v>7.497678</v>
      </c>
      <c r="O7" s="9"/>
    </row>
    <row r="8" spans="1:15" s="8" customFormat="1" ht="81" customHeight="1">
      <c r="A8" s="130"/>
      <c r="B8" s="44" t="s">
        <v>23</v>
      </c>
      <c r="C8" s="45" t="s">
        <v>41</v>
      </c>
      <c r="D8" s="46" t="s">
        <v>42</v>
      </c>
      <c r="E8" s="47" t="s">
        <v>47</v>
      </c>
      <c r="F8" s="45" t="s">
        <v>45</v>
      </c>
      <c r="G8" s="48" t="s">
        <v>34</v>
      </c>
      <c r="H8" s="49" t="s">
        <v>48</v>
      </c>
      <c r="I8" s="50" t="s">
        <v>11</v>
      </c>
      <c r="J8" s="51">
        <v>15500000</v>
      </c>
      <c r="K8" s="52">
        <f t="shared" si="0"/>
        <v>116214009</v>
      </c>
      <c r="L8" s="53" t="s">
        <v>28</v>
      </c>
      <c r="M8" s="43">
        <v>7.497678</v>
      </c>
      <c r="N8" s="28"/>
      <c r="O8" s="9"/>
    </row>
    <row r="9" spans="1:15" s="8" customFormat="1" ht="75" customHeight="1">
      <c r="A9" s="130">
        <v>491</v>
      </c>
      <c r="B9" s="44" t="s">
        <v>29</v>
      </c>
      <c r="C9" s="45" t="s">
        <v>69</v>
      </c>
      <c r="D9" s="46" t="s">
        <v>70</v>
      </c>
      <c r="E9" s="47" t="s">
        <v>71</v>
      </c>
      <c r="F9" s="45" t="s">
        <v>72</v>
      </c>
      <c r="G9" s="46" t="s">
        <v>73</v>
      </c>
      <c r="H9" s="49" t="s">
        <v>74</v>
      </c>
      <c r="I9" s="50" t="s">
        <v>11</v>
      </c>
      <c r="J9" s="59">
        <v>100000000</v>
      </c>
      <c r="K9" s="52">
        <f t="shared" si="0"/>
        <v>750682200</v>
      </c>
      <c r="L9" s="60" t="s">
        <v>75</v>
      </c>
      <c r="M9" s="43">
        <v>7.506822</v>
      </c>
      <c r="N9" s="28"/>
      <c r="O9" s="9"/>
    </row>
    <row r="10" spans="1:15" s="8" customFormat="1" ht="75" customHeight="1">
      <c r="A10" s="130"/>
      <c r="B10" s="44" t="s">
        <v>33</v>
      </c>
      <c r="C10" s="45" t="s">
        <v>69</v>
      </c>
      <c r="D10" s="46" t="s">
        <v>76</v>
      </c>
      <c r="E10" s="47" t="s">
        <v>77</v>
      </c>
      <c r="F10" s="45" t="s">
        <v>72</v>
      </c>
      <c r="G10" s="46" t="s">
        <v>78</v>
      </c>
      <c r="H10" s="49" t="s">
        <v>74</v>
      </c>
      <c r="I10" s="50" t="s">
        <v>11</v>
      </c>
      <c r="J10" s="59">
        <v>100000000</v>
      </c>
      <c r="K10" s="52">
        <f t="shared" si="0"/>
        <v>750682200</v>
      </c>
      <c r="L10" s="60" t="s">
        <v>75</v>
      </c>
      <c r="M10" s="43">
        <v>7.506822</v>
      </c>
      <c r="N10" s="28"/>
      <c r="O10" s="9"/>
    </row>
    <row r="11" spans="1:15" s="8" customFormat="1" ht="75" customHeight="1">
      <c r="A11" s="130"/>
      <c r="B11" s="44" t="s">
        <v>50</v>
      </c>
      <c r="C11" s="45" t="s">
        <v>69</v>
      </c>
      <c r="D11" s="46" t="s">
        <v>80</v>
      </c>
      <c r="E11" s="47" t="s">
        <v>81</v>
      </c>
      <c r="F11" s="45" t="s">
        <v>79</v>
      </c>
      <c r="G11" s="46" t="s">
        <v>82</v>
      </c>
      <c r="H11" s="49" t="s">
        <v>83</v>
      </c>
      <c r="I11" s="50" t="s">
        <v>11</v>
      </c>
      <c r="J11" s="59">
        <v>89000000</v>
      </c>
      <c r="K11" s="52">
        <f t="shared" si="0"/>
        <v>665960211</v>
      </c>
      <c r="L11" s="60" t="s">
        <v>84</v>
      </c>
      <c r="M11" s="43">
        <v>7.482699</v>
      </c>
      <c r="N11" s="28"/>
      <c r="O11" s="9"/>
    </row>
    <row r="12" spans="1:15" s="8" customFormat="1" ht="75" customHeight="1">
      <c r="A12" s="130"/>
      <c r="B12" s="44" t="s">
        <v>51</v>
      </c>
      <c r="C12" s="45" t="s">
        <v>85</v>
      </c>
      <c r="D12" s="46" t="s">
        <v>86</v>
      </c>
      <c r="E12" s="47" t="s">
        <v>87</v>
      </c>
      <c r="F12" s="45" t="s">
        <v>88</v>
      </c>
      <c r="G12" s="46" t="s">
        <v>82</v>
      </c>
      <c r="H12" s="49" t="s">
        <v>89</v>
      </c>
      <c r="I12" s="50" t="s">
        <v>11</v>
      </c>
      <c r="J12" s="59">
        <v>70000000</v>
      </c>
      <c r="K12" s="52">
        <f t="shared" si="0"/>
        <v>525534940</v>
      </c>
      <c r="L12" s="60" t="s">
        <v>90</v>
      </c>
      <c r="M12" s="43">
        <v>7.507642</v>
      </c>
      <c r="N12" s="28"/>
      <c r="O12" s="9"/>
    </row>
    <row r="13" spans="1:15" s="8" customFormat="1" ht="81" customHeight="1">
      <c r="A13" s="130"/>
      <c r="B13" s="44" t="s">
        <v>52</v>
      </c>
      <c r="C13" s="45" t="s">
        <v>79</v>
      </c>
      <c r="D13" s="46" t="s">
        <v>91</v>
      </c>
      <c r="E13" s="47" t="s">
        <v>92</v>
      </c>
      <c r="F13" s="45" t="s">
        <v>93</v>
      </c>
      <c r="G13" s="48" t="s">
        <v>34</v>
      </c>
      <c r="H13" s="49" t="s">
        <v>94</v>
      </c>
      <c r="I13" s="50" t="s">
        <v>11</v>
      </c>
      <c r="J13" s="51">
        <v>6490400</v>
      </c>
      <c r="K13" s="126">
        <v>48875100.47</v>
      </c>
      <c r="L13" s="53" t="s">
        <v>103</v>
      </c>
      <c r="M13" s="43">
        <v>7.530368</v>
      </c>
      <c r="N13" s="28"/>
      <c r="O13" s="9"/>
    </row>
    <row r="14" spans="2:15" s="8" customFormat="1" ht="81" customHeight="1">
      <c r="B14" s="44" t="s">
        <v>53</v>
      </c>
      <c r="C14" s="45" t="s">
        <v>79</v>
      </c>
      <c r="D14" s="46" t="s">
        <v>91</v>
      </c>
      <c r="E14" s="47" t="s">
        <v>95</v>
      </c>
      <c r="F14" s="45" t="s">
        <v>93</v>
      </c>
      <c r="G14" s="48" t="s">
        <v>34</v>
      </c>
      <c r="H14" s="49" t="s">
        <v>96</v>
      </c>
      <c r="I14" s="50" t="s">
        <v>11</v>
      </c>
      <c r="J14" s="51">
        <v>6490400</v>
      </c>
      <c r="K14" s="126">
        <v>48875100.47</v>
      </c>
      <c r="L14" s="53" t="s">
        <v>103</v>
      </c>
      <c r="M14" s="43">
        <v>7.530368</v>
      </c>
      <c r="N14" s="28"/>
      <c r="O14" s="9"/>
    </row>
    <row r="15" spans="1:15" s="8" customFormat="1" ht="81" customHeight="1">
      <c r="A15" s="128"/>
      <c r="B15" s="44" t="s">
        <v>54</v>
      </c>
      <c r="C15" s="45" t="s">
        <v>79</v>
      </c>
      <c r="D15" s="46" t="s">
        <v>91</v>
      </c>
      <c r="E15" s="47" t="s">
        <v>97</v>
      </c>
      <c r="F15" s="45" t="s">
        <v>88</v>
      </c>
      <c r="G15" s="48" t="s">
        <v>27</v>
      </c>
      <c r="H15" s="49" t="s">
        <v>98</v>
      </c>
      <c r="I15" s="50" t="s">
        <v>11</v>
      </c>
      <c r="J15" s="51">
        <v>25961600</v>
      </c>
      <c r="K15" s="126">
        <v>194910398.55</v>
      </c>
      <c r="L15" s="53" t="s">
        <v>103</v>
      </c>
      <c r="M15" s="43">
        <v>7.507642</v>
      </c>
      <c r="N15" s="28"/>
      <c r="O15" s="9"/>
    </row>
    <row r="16" spans="1:15" s="8" customFormat="1" ht="81" customHeight="1">
      <c r="A16" s="128"/>
      <c r="B16" s="44" t="s">
        <v>55</v>
      </c>
      <c r="C16" s="45" t="s">
        <v>79</v>
      </c>
      <c r="D16" s="46" t="s">
        <v>91</v>
      </c>
      <c r="E16" s="47" t="s">
        <v>99</v>
      </c>
      <c r="F16" s="45" t="s">
        <v>88</v>
      </c>
      <c r="G16" s="48" t="s">
        <v>27</v>
      </c>
      <c r="H16" s="49" t="s">
        <v>100</v>
      </c>
      <c r="I16" s="50" t="s">
        <v>11</v>
      </c>
      <c r="J16" s="51">
        <v>25961600</v>
      </c>
      <c r="K16" s="126">
        <v>194910398.55</v>
      </c>
      <c r="L16" s="53" t="s">
        <v>103</v>
      </c>
      <c r="M16" s="43">
        <v>7.507642</v>
      </c>
      <c r="N16" s="28"/>
      <c r="O16" s="9"/>
    </row>
    <row r="17" spans="1:15" s="14" customFormat="1" ht="81" customHeight="1">
      <c r="A17" s="151">
        <v>492</v>
      </c>
      <c r="B17" s="44" t="s">
        <v>56</v>
      </c>
      <c r="C17" s="103" t="s">
        <v>79</v>
      </c>
      <c r="D17" s="56" t="s">
        <v>104</v>
      </c>
      <c r="E17" s="57" t="s">
        <v>105</v>
      </c>
      <c r="F17" s="103" t="s">
        <v>106</v>
      </c>
      <c r="G17" s="104" t="s">
        <v>27</v>
      </c>
      <c r="H17" s="105" t="s">
        <v>107</v>
      </c>
      <c r="I17" s="106" t="s">
        <v>11</v>
      </c>
      <c r="J17" s="107">
        <v>31815273.6</v>
      </c>
      <c r="K17" s="52">
        <f>J17*M17</f>
        <v>239247548.68354562</v>
      </c>
      <c r="L17" s="53" t="s">
        <v>108</v>
      </c>
      <c r="M17" s="43">
        <v>7.519896</v>
      </c>
      <c r="N17" s="101"/>
      <c r="O17" s="102"/>
    </row>
    <row r="18" spans="1:15" s="14" customFormat="1" ht="81" customHeight="1">
      <c r="A18" s="151"/>
      <c r="B18" s="44" t="s">
        <v>57</v>
      </c>
      <c r="C18" s="103" t="s">
        <v>79</v>
      </c>
      <c r="D18" s="56" t="s">
        <v>104</v>
      </c>
      <c r="E18" s="57" t="s">
        <v>109</v>
      </c>
      <c r="F18" s="103" t="s">
        <v>106</v>
      </c>
      <c r="G18" s="104" t="s">
        <v>110</v>
      </c>
      <c r="H18" s="105" t="s">
        <v>111</v>
      </c>
      <c r="I18" s="106" t="s">
        <v>11</v>
      </c>
      <c r="J18" s="107">
        <v>7953818.4</v>
      </c>
      <c r="K18" s="108">
        <f>J18*M18</f>
        <v>59811887.170886405</v>
      </c>
      <c r="L18" s="53" t="s">
        <v>108</v>
      </c>
      <c r="M18" s="43">
        <v>7.519896</v>
      </c>
      <c r="N18" s="101"/>
      <c r="O18" s="102"/>
    </row>
    <row r="19" spans="1:15" s="8" customFormat="1" ht="81" customHeight="1">
      <c r="A19" s="128"/>
      <c r="B19" s="44" t="s">
        <v>58</v>
      </c>
      <c r="C19" s="103" t="s">
        <v>118</v>
      </c>
      <c r="D19" s="56" t="s">
        <v>119</v>
      </c>
      <c r="E19" s="57" t="s">
        <v>120</v>
      </c>
      <c r="F19" s="103" t="s">
        <v>121</v>
      </c>
      <c r="G19" s="104" t="s">
        <v>122</v>
      </c>
      <c r="H19" s="105" t="s">
        <v>151</v>
      </c>
      <c r="I19" s="106" t="s">
        <v>25</v>
      </c>
      <c r="J19" s="107">
        <v>250000000</v>
      </c>
      <c r="K19" s="108">
        <v>250000000</v>
      </c>
      <c r="L19" s="53" t="s">
        <v>84</v>
      </c>
      <c r="M19" s="43"/>
      <c r="N19" s="28"/>
      <c r="O19" s="9"/>
    </row>
    <row r="20" spans="1:15" s="8" customFormat="1" ht="81" customHeight="1">
      <c r="A20" s="128"/>
      <c r="B20" s="44" t="s">
        <v>59</v>
      </c>
      <c r="C20" s="103" t="s">
        <v>112</v>
      </c>
      <c r="D20" s="56" t="s">
        <v>113</v>
      </c>
      <c r="E20" s="57" t="s">
        <v>114</v>
      </c>
      <c r="F20" s="103" t="s">
        <v>115</v>
      </c>
      <c r="G20" s="104" t="s">
        <v>27</v>
      </c>
      <c r="H20" s="105" t="s">
        <v>116</v>
      </c>
      <c r="I20" s="106" t="s">
        <v>26</v>
      </c>
      <c r="J20" s="107">
        <v>4836000</v>
      </c>
      <c r="K20" s="108">
        <f aca="true" t="shared" si="1" ref="K20:K27">J20*M20</f>
        <v>32812917.696</v>
      </c>
      <c r="L20" s="53" t="s">
        <v>117</v>
      </c>
      <c r="M20" s="43">
        <v>6.785136</v>
      </c>
      <c r="N20" s="28"/>
      <c r="O20" s="9"/>
    </row>
    <row r="21" spans="1:15" s="14" customFormat="1" ht="81" customHeight="1">
      <c r="A21" s="128"/>
      <c r="B21" s="44" t="s">
        <v>60</v>
      </c>
      <c r="C21" s="103" t="s">
        <v>41</v>
      </c>
      <c r="D21" s="56" t="s">
        <v>123</v>
      </c>
      <c r="E21" s="57" t="s">
        <v>124</v>
      </c>
      <c r="F21" s="103" t="s">
        <v>125</v>
      </c>
      <c r="G21" s="104" t="s">
        <v>126</v>
      </c>
      <c r="H21" s="105" t="s">
        <v>127</v>
      </c>
      <c r="I21" s="106" t="s">
        <v>11</v>
      </c>
      <c r="J21" s="107">
        <v>14000000</v>
      </c>
      <c r="K21" s="108">
        <f t="shared" si="1"/>
        <v>104752480</v>
      </c>
      <c r="L21" s="53" t="s">
        <v>108</v>
      </c>
      <c r="M21" s="43">
        <v>7.48232</v>
      </c>
      <c r="N21" s="101"/>
      <c r="O21" s="102"/>
    </row>
    <row r="22" spans="1:15" s="14" customFormat="1" ht="81" customHeight="1">
      <c r="A22" s="128"/>
      <c r="B22" s="44" t="s">
        <v>61</v>
      </c>
      <c r="C22" s="103" t="s">
        <v>41</v>
      </c>
      <c r="D22" s="56" t="s">
        <v>123</v>
      </c>
      <c r="E22" s="57" t="s">
        <v>128</v>
      </c>
      <c r="F22" s="103" t="s">
        <v>125</v>
      </c>
      <c r="G22" s="104" t="s">
        <v>126</v>
      </c>
      <c r="H22" s="105" t="s">
        <v>129</v>
      </c>
      <c r="I22" s="106" t="s">
        <v>11</v>
      </c>
      <c r="J22" s="107">
        <v>14000000</v>
      </c>
      <c r="K22" s="108">
        <f t="shared" si="1"/>
        <v>104752480</v>
      </c>
      <c r="L22" s="53" t="s">
        <v>108</v>
      </c>
      <c r="M22" s="43">
        <v>7.48232</v>
      </c>
      <c r="N22" s="101"/>
      <c r="O22" s="102"/>
    </row>
    <row r="23" spans="1:15" s="14" customFormat="1" ht="81" customHeight="1">
      <c r="A23" s="127"/>
      <c r="B23" s="44" t="s">
        <v>62</v>
      </c>
      <c r="C23" s="103" t="s">
        <v>133</v>
      </c>
      <c r="D23" s="56" t="s">
        <v>134</v>
      </c>
      <c r="E23" s="57" t="s">
        <v>135</v>
      </c>
      <c r="F23" s="103" t="s">
        <v>136</v>
      </c>
      <c r="G23" s="104" t="s">
        <v>27</v>
      </c>
      <c r="H23" s="105" t="s">
        <v>137</v>
      </c>
      <c r="I23" s="106" t="s">
        <v>11</v>
      </c>
      <c r="J23" s="107">
        <v>26752334.78</v>
      </c>
      <c r="K23" s="108">
        <f t="shared" si="1"/>
        <v>200286035.9890565</v>
      </c>
      <c r="L23" s="53" t="s">
        <v>138</v>
      </c>
      <c r="M23" s="43">
        <v>7.486675</v>
      </c>
      <c r="N23" s="101"/>
      <c r="O23" s="102"/>
    </row>
    <row r="24" spans="1:15" s="8" customFormat="1" ht="81" customHeight="1">
      <c r="A24" s="128"/>
      <c r="B24" s="44" t="s">
        <v>63</v>
      </c>
      <c r="C24" s="103" t="s">
        <v>41</v>
      </c>
      <c r="D24" s="56" t="s">
        <v>123</v>
      </c>
      <c r="E24" s="57" t="s">
        <v>130</v>
      </c>
      <c r="F24" s="103" t="s">
        <v>131</v>
      </c>
      <c r="G24" s="48" t="s">
        <v>34</v>
      </c>
      <c r="H24" s="105" t="s">
        <v>132</v>
      </c>
      <c r="I24" s="106" t="s">
        <v>11</v>
      </c>
      <c r="J24" s="107">
        <v>14000000</v>
      </c>
      <c r="K24" s="108">
        <f t="shared" si="1"/>
        <v>104639780</v>
      </c>
      <c r="L24" s="53" t="s">
        <v>108</v>
      </c>
      <c r="M24" s="43">
        <v>7.47427</v>
      </c>
      <c r="N24" s="28"/>
      <c r="O24" s="9"/>
    </row>
    <row r="25" spans="1:15" s="8" customFormat="1" ht="81" customHeight="1">
      <c r="A25" s="128"/>
      <c r="B25" s="44" t="s">
        <v>64</v>
      </c>
      <c r="C25" s="103" t="s">
        <v>140</v>
      </c>
      <c r="D25" s="56" t="s">
        <v>141</v>
      </c>
      <c r="E25" s="57" t="s">
        <v>142</v>
      </c>
      <c r="F25" s="103" t="s">
        <v>139</v>
      </c>
      <c r="G25" s="48" t="s">
        <v>27</v>
      </c>
      <c r="H25" s="105" t="s">
        <v>143</v>
      </c>
      <c r="I25" s="106" t="s">
        <v>11</v>
      </c>
      <c r="J25" s="107">
        <v>2866000</v>
      </c>
      <c r="K25" s="108">
        <f t="shared" si="1"/>
        <v>21508054.63</v>
      </c>
      <c r="L25" s="53" t="s">
        <v>108</v>
      </c>
      <c r="M25" s="43">
        <v>7.504555</v>
      </c>
      <c r="N25" s="28"/>
      <c r="O25" s="9"/>
    </row>
    <row r="26" spans="1:15" s="8" customFormat="1" ht="75" customHeight="1">
      <c r="A26" s="151">
        <v>493</v>
      </c>
      <c r="B26" s="110" t="s">
        <v>65</v>
      </c>
      <c r="C26" s="111" t="s">
        <v>144</v>
      </c>
      <c r="D26" s="112" t="s">
        <v>145</v>
      </c>
      <c r="E26" s="113" t="s">
        <v>146</v>
      </c>
      <c r="F26" s="111" t="s">
        <v>147</v>
      </c>
      <c r="G26" s="112" t="s">
        <v>148</v>
      </c>
      <c r="H26" s="114" t="s">
        <v>83</v>
      </c>
      <c r="I26" s="115" t="s">
        <v>11</v>
      </c>
      <c r="J26" s="116">
        <v>80000000</v>
      </c>
      <c r="K26" s="116">
        <f t="shared" si="1"/>
        <v>602515200</v>
      </c>
      <c r="L26" s="117" t="s">
        <v>84</v>
      </c>
      <c r="M26" s="43">
        <v>7.53144</v>
      </c>
      <c r="N26" s="28"/>
      <c r="O26" s="9"/>
    </row>
    <row r="27" spans="1:15" s="8" customFormat="1" ht="81" customHeight="1" thickBot="1">
      <c r="A27" s="151"/>
      <c r="B27" s="118" t="s">
        <v>66</v>
      </c>
      <c r="C27" s="119" t="s">
        <v>140</v>
      </c>
      <c r="D27" s="120" t="s">
        <v>141</v>
      </c>
      <c r="E27" s="121" t="s">
        <v>149</v>
      </c>
      <c r="F27" s="119" t="s">
        <v>150</v>
      </c>
      <c r="G27" s="109" t="s">
        <v>27</v>
      </c>
      <c r="H27" s="122" t="s">
        <v>143</v>
      </c>
      <c r="I27" s="123" t="s">
        <v>11</v>
      </c>
      <c r="J27" s="124">
        <v>16542000</v>
      </c>
      <c r="K27" s="124">
        <f t="shared" si="1"/>
        <v>124555784.598</v>
      </c>
      <c r="L27" s="125" t="s">
        <v>108</v>
      </c>
      <c r="M27" s="43">
        <v>7.529669</v>
      </c>
      <c r="N27" s="28"/>
      <c r="O27" s="9"/>
    </row>
    <row r="28" spans="1:15" s="66" customFormat="1" ht="30" customHeight="1" thickBot="1" thickTop="1">
      <c r="A28" s="128"/>
      <c r="B28" s="134" t="s">
        <v>38</v>
      </c>
      <c r="C28" s="135"/>
      <c r="D28" s="135"/>
      <c r="E28" s="135"/>
      <c r="F28" s="135"/>
      <c r="G28" s="135"/>
      <c r="H28" s="135"/>
      <c r="I28" s="136"/>
      <c r="J28" s="61"/>
      <c r="K28" s="61">
        <f>K29+K30+K31+K32+K33</f>
        <v>7148260359.607489</v>
      </c>
      <c r="L28" s="62"/>
      <c r="M28" s="63"/>
      <c r="N28" s="64"/>
      <c r="O28" s="9"/>
    </row>
    <row r="29" spans="1:15" s="66" customFormat="1" ht="30" customHeight="1" thickBot="1" thickTop="1">
      <c r="A29" s="128"/>
      <c r="B29" s="134" t="s">
        <v>30</v>
      </c>
      <c r="C29" s="135"/>
      <c r="D29" s="135"/>
      <c r="E29" s="135"/>
      <c r="F29" s="135"/>
      <c r="G29" s="135"/>
      <c r="H29" s="135"/>
      <c r="I29" s="136"/>
      <c r="J29" s="61"/>
      <c r="K29" s="61">
        <f>K11+K26</f>
        <v>1268475411</v>
      </c>
      <c r="L29" s="62"/>
      <c r="M29" s="63"/>
      <c r="N29" s="64"/>
      <c r="O29" s="65"/>
    </row>
    <row r="30" spans="1:15" s="66" customFormat="1" ht="30" customHeight="1" thickBot="1" thickTop="1">
      <c r="A30" s="128"/>
      <c r="B30" s="134" t="s">
        <v>31</v>
      </c>
      <c r="C30" s="135"/>
      <c r="D30" s="135"/>
      <c r="E30" s="135"/>
      <c r="F30" s="135"/>
      <c r="G30" s="135"/>
      <c r="H30" s="135"/>
      <c r="I30" s="136"/>
      <c r="J30" s="61"/>
      <c r="K30" s="61">
        <f>K6</f>
        <v>1874774500</v>
      </c>
      <c r="L30" s="62"/>
      <c r="M30" s="63"/>
      <c r="N30" s="64"/>
      <c r="O30" s="65"/>
    </row>
    <row r="31" spans="1:15" s="66" customFormat="1" ht="30" customHeight="1" thickBot="1" thickTop="1">
      <c r="A31" s="128"/>
      <c r="B31" s="142" t="s">
        <v>32</v>
      </c>
      <c r="C31" s="143"/>
      <c r="D31" s="143"/>
      <c r="E31" s="143"/>
      <c r="F31" s="143"/>
      <c r="G31" s="143"/>
      <c r="H31" s="143"/>
      <c r="I31" s="143"/>
      <c r="J31" s="61"/>
      <c r="K31" s="61">
        <f>K7+K8+K13+K14+K15+K16+K17+K18+K21+K22+K24+K25+K27</f>
        <v>1495012154.922432</v>
      </c>
      <c r="L31" s="62"/>
      <c r="M31" s="63"/>
      <c r="N31" s="64"/>
      <c r="O31" s="65"/>
    </row>
    <row r="32" spans="1:15" s="66" customFormat="1" ht="30" customHeight="1" thickBot="1" thickTop="1">
      <c r="A32" s="150"/>
      <c r="B32" s="144" t="s">
        <v>36</v>
      </c>
      <c r="C32" s="145"/>
      <c r="D32" s="145"/>
      <c r="E32" s="145"/>
      <c r="F32" s="145"/>
      <c r="G32" s="145"/>
      <c r="H32" s="145"/>
      <c r="I32" s="145"/>
      <c r="J32" s="61"/>
      <c r="K32" s="61">
        <f>K9+K10+K12+K19</f>
        <v>2276899340</v>
      </c>
      <c r="L32" s="62"/>
      <c r="M32" s="67"/>
      <c r="N32" s="64"/>
      <c r="O32" s="65"/>
    </row>
    <row r="33" spans="1:15" s="66" customFormat="1" ht="30" customHeight="1" thickBot="1" thickTop="1">
      <c r="A33" s="150"/>
      <c r="B33" s="142" t="s">
        <v>37</v>
      </c>
      <c r="C33" s="143"/>
      <c r="D33" s="143"/>
      <c r="E33" s="143"/>
      <c r="F33" s="143"/>
      <c r="G33" s="143"/>
      <c r="H33" s="143"/>
      <c r="I33" s="143"/>
      <c r="J33" s="61"/>
      <c r="K33" s="61">
        <f>K20+K23</f>
        <v>233098953.6850565</v>
      </c>
      <c r="L33" s="62"/>
      <c r="M33" s="67"/>
      <c r="N33" s="64"/>
      <c r="O33" s="65"/>
    </row>
    <row r="34" spans="1:15" s="8" customFormat="1" ht="30" customHeight="1" thickTop="1">
      <c r="A34" s="150"/>
      <c r="B34" s="68"/>
      <c r="C34" s="69"/>
      <c r="D34" s="70"/>
      <c r="E34" s="71"/>
      <c r="F34" s="69"/>
      <c r="G34" s="70"/>
      <c r="H34" s="72"/>
      <c r="I34" s="73"/>
      <c r="J34" s="74"/>
      <c r="K34" s="74"/>
      <c r="L34" s="74"/>
      <c r="M34" s="75"/>
      <c r="N34" s="28"/>
      <c r="O34" s="65"/>
    </row>
    <row r="35" spans="1:15" s="15" customFormat="1" ht="30" customHeight="1">
      <c r="A35" s="150"/>
      <c r="B35" s="133" t="s">
        <v>12</v>
      </c>
      <c r="C35" s="133"/>
      <c r="D35" s="133"/>
      <c r="E35" s="76"/>
      <c r="F35" s="77" t="s">
        <v>13</v>
      </c>
      <c r="G35" s="78" t="s">
        <v>14</v>
      </c>
      <c r="H35" s="79" t="s">
        <v>15</v>
      </c>
      <c r="I35" s="80"/>
      <c r="J35" s="81"/>
      <c r="K35" s="82"/>
      <c r="L35" s="83"/>
      <c r="M35" s="84"/>
      <c r="N35" s="84"/>
      <c r="O35" s="9"/>
    </row>
    <row r="36" spans="1:14" s="15" customFormat="1" ht="30" customHeight="1">
      <c r="A36" s="150"/>
      <c r="B36" s="85">
        <v>1</v>
      </c>
      <c r="C36" s="138" t="s">
        <v>16</v>
      </c>
      <c r="D36" s="138"/>
      <c r="E36" s="80"/>
      <c r="F36" s="86">
        <f>K7+K8+K13+K14+K15+K16+K17+K20+K18+K21+K22+K24+K23+K25+K27</f>
        <v>1728111108.6074886</v>
      </c>
      <c r="G36" s="86"/>
      <c r="H36" s="87">
        <f>SUM(F36:G36)</f>
        <v>1728111108.6074886</v>
      </c>
      <c r="I36" s="88"/>
      <c r="J36" s="81"/>
      <c r="K36" s="82"/>
      <c r="L36" s="83"/>
      <c r="M36" s="84"/>
      <c r="N36" s="29"/>
    </row>
    <row r="37" spans="1:14" s="15" customFormat="1" ht="30" customHeight="1">
      <c r="A37" s="150"/>
      <c r="B37" s="85">
        <v>2</v>
      </c>
      <c r="C37" s="138" t="s">
        <v>17</v>
      </c>
      <c r="D37" s="138"/>
      <c r="E37" s="80"/>
      <c r="F37" s="89">
        <v>0</v>
      </c>
      <c r="G37" s="87">
        <v>0</v>
      </c>
      <c r="H37" s="87">
        <f>SUM(F37:G37)</f>
        <v>0</v>
      </c>
      <c r="I37" s="88"/>
      <c r="J37" s="81"/>
      <c r="K37" s="82"/>
      <c r="L37" s="83"/>
      <c r="M37" s="80"/>
      <c r="N37" s="90"/>
    </row>
    <row r="38" spans="1:14" s="15" customFormat="1" ht="30" customHeight="1">
      <c r="A38" s="150"/>
      <c r="B38" s="85">
        <v>3</v>
      </c>
      <c r="C38" s="138" t="s">
        <v>18</v>
      </c>
      <c r="D38" s="138"/>
      <c r="E38" s="80"/>
      <c r="F38" s="86">
        <f>K9+K10+K11+K12+K19+K26</f>
        <v>3545374751</v>
      </c>
      <c r="G38" s="89">
        <f>K6</f>
        <v>1874774500</v>
      </c>
      <c r="H38" s="87">
        <f>SUM(F38:G38)</f>
        <v>5420149251</v>
      </c>
      <c r="I38" s="88"/>
      <c r="J38" s="81"/>
      <c r="K38" s="82"/>
      <c r="L38" s="83"/>
      <c r="M38" s="80"/>
      <c r="N38" s="90"/>
    </row>
    <row r="39" spans="1:13" s="15" customFormat="1" ht="30" customHeight="1">
      <c r="A39" s="150"/>
      <c r="B39" s="85">
        <v>4</v>
      </c>
      <c r="C39" s="138" t="s">
        <v>19</v>
      </c>
      <c r="D39" s="138"/>
      <c r="E39" s="80"/>
      <c r="F39" s="89">
        <v>0</v>
      </c>
      <c r="G39" s="87">
        <v>0</v>
      </c>
      <c r="H39" s="87">
        <f>SUM(F39:G39)</f>
        <v>0</v>
      </c>
      <c r="I39" s="88"/>
      <c r="J39" s="81"/>
      <c r="K39" s="82"/>
      <c r="L39" s="83"/>
      <c r="M39" s="80"/>
    </row>
    <row r="40" spans="1:13" s="15" customFormat="1" ht="30" customHeight="1">
      <c r="A40" s="150"/>
      <c r="B40" s="137" t="s">
        <v>20</v>
      </c>
      <c r="C40" s="137"/>
      <c r="D40" s="137"/>
      <c r="E40" s="91"/>
      <c r="F40" s="92">
        <f>SUM(F36:F39)</f>
        <v>5273485859.607489</v>
      </c>
      <c r="G40" s="93">
        <f>SUM(G36:G39)</f>
        <v>1874774500</v>
      </c>
      <c r="H40" s="92">
        <f>SUM(F40:G40)</f>
        <v>7148260359.607489</v>
      </c>
      <c r="I40" s="94"/>
      <c r="J40" s="81"/>
      <c r="K40" s="95"/>
      <c r="L40" s="29"/>
      <c r="M40" s="80"/>
    </row>
    <row r="41" spans="1:15" s="19" customFormat="1" ht="30" customHeight="1">
      <c r="A41" s="127"/>
      <c r="B41" s="22"/>
      <c r="C41" s="23"/>
      <c r="D41" s="22"/>
      <c r="E41" s="22"/>
      <c r="F41" s="22"/>
      <c r="G41" s="22"/>
      <c r="H41" s="22"/>
      <c r="I41" s="22"/>
      <c r="J41" s="24"/>
      <c r="K41" s="25"/>
      <c r="L41" s="26"/>
      <c r="M41" s="27"/>
      <c r="N41" s="22"/>
      <c r="O41" s="15"/>
    </row>
    <row r="42" spans="2:15" ht="30" customHeight="1">
      <c r="B42" s="19"/>
      <c r="C42" s="30"/>
      <c r="D42" s="19"/>
      <c r="E42" s="19"/>
      <c r="F42" s="18"/>
      <c r="G42" s="19"/>
      <c r="H42" s="19"/>
      <c r="I42" s="19"/>
      <c r="J42" s="20"/>
      <c r="K42" s="20"/>
      <c r="L42" s="21"/>
      <c r="M42" s="14"/>
      <c r="O42" s="19"/>
    </row>
    <row r="43" ht="20.25">
      <c r="H43" s="6"/>
    </row>
    <row r="44" ht="20.25">
      <c r="H44" s="6"/>
    </row>
    <row r="45" ht="20.25">
      <c r="H45" s="6"/>
    </row>
    <row r="46" ht="20.25">
      <c r="H46" s="6"/>
    </row>
    <row r="47" ht="20.25">
      <c r="H47" s="6"/>
    </row>
    <row r="48" ht="20.25">
      <c r="H48" s="6"/>
    </row>
    <row r="49" spans="7:8" ht="20.25">
      <c r="G49" s="132"/>
      <c r="H49" s="131"/>
    </row>
    <row r="50" spans="7:8" ht="20.25">
      <c r="G50" s="132"/>
      <c r="H50" s="131"/>
    </row>
    <row r="51" ht="20.25">
      <c r="H51" s="6"/>
    </row>
    <row r="52" ht="20.25">
      <c r="H52" s="6"/>
    </row>
    <row r="53" spans="6:8" ht="12.75" customHeight="1">
      <c r="F53" s="131"/>
      <c r="H53" s="6"/>
    </row>
    <row r="54" spans="6:8" ht="12.75" customHeight="1">
      <c r="F54" s="131"/>
      <c r="H54" s="6"/>
    </row>
    <row r="55" ht="20.25">
      <c r="H55" s="6"/>
    </row>
    <row r="56" spans="8:10" ht="20.25">
      <c r="H56" s="10"/>
      <c r="I56" s="11"/>
      <c r="J56" s="12"/>
    </row>
    <row r="57" spans="8:10" ht="20.25">
      <c r="H57" s="13"/>
      <c r="I57" s="11"/>
      <c r="J57" s="12"/>
    </row>
    <row r="58" spans="6:10" ht="20.25">
      <c r="F58" s="16"/>
      <c r="G58" s="17"/>
      <c r="H58" s="10"/>
      <c r="I58" s="11"/>
      <c r="J58" s="12"/>
    </row>
    <row r="59" spans="6:10" ht="20.25">
      <c r="F59" s="16"/>
      <c r="G59" s="17"/>
      <c r="H59" s="10"/>
      <c r="I59" s="11"/>
      <c r="J59" s="12"/>
    </row>
    <row r="60" spans="6:10" ht="20.25">
      <c r="F60" s="16"/>
      <c r="G60" s="10"/>
      <c r="H60" s="10"/>
      <c r="I60" s="11"/>
      <c r="J60" s="12"/>
    </row>
    <row r="61" spans="6:10" ht="20.25">
      <c r="F61" s="16"/>
      <c r="G61" s="17"/>
      <c r="H61" s="10"/>
      <c r="I61" s="11"/>
      <c r="J61" s="12"/>
    </row>
    <row r="62" spans="6:10" ht="20.25">
      <c r="F62" s="16"/>
      <c r="G62" s="17"/>
      <c r="H62" s="10"/>
      <c r="I62" s="11"/>
      <c r="J62" s="12"/>
    </row>
    <row r="63" spans="6:8" ht="20.25">
      <c r="F63" s="16"/>
      <c r="G63" s="17"/>
      <c r="H63" s="6"/>
    </row>
    <row r="64" ht="20.25">
      <c r="H64" s="6"/>
    </row>
    <row r="65" ht="20.25">
      <c r="H65" s="6"/>
    </row>
    <row r="66" ht="20.25">
      <c r="H66" s="6"/>
    </row>
    <row r="67" ht="20.25">
      <c r="H67" s="6"/>
    </row>
    <row r="68" ht="20.25">
      <c r="H68" s="6"/>
    </row>
    <row r="69" ht="20.25">
      <c r="H69" s="6"/>
    </row>
    <row r="70" ht="20.25">
      <c r="H70" s="6"/>
    </row>
    <row r="71" ht="20.25">
      <c r="H71" s="6"/>
    </row>
    <row r="72" ht="20.25">
      <c r="H72" s="6"/>
    </row>
    <row r="73" ht="20.25">
      <c r="H73" s="6"/>
    </row>
    <row r="74" ht="20.25">
      <c r="H74" s="6"/>
    </row>
    <row r="75" ht="20.25">
      <c r="H75" s="6"/>
    </row>
    <row r="76" ht="20.25">
      <c r="H76" s="6"/>
    </row>
    <row r="77" ht="20.25">
      <c r="H77" s="6"/>
    </row>
    <row r="78" ht="20.25">
      <c r="H78" s="6"/>
    </row>
    <row r="79" ht="20.25">
      <c r="H79" s="6"/>
    </row>
    <row r="80" ht="20.25">
      <c r="H80" s="6"/>
    </row>
    <row r="81" ht="20.25">
      <c r="H81" s="6"/>
    </row>
    <row r="82" ht="20.25">
      <c r="H82" s="6"/>
    </row>
    <row r="83" ht="20.25">
      <c r="H83" s="6"/>
    </row>
    <row r="84" ht="20.25">
      <c r="H84" s="6"/>
    </row>
    <row r="85" ht="20.25">
      <c r="H85" s="6"/>
    </row>
    <row r="86" ht="20.25">
      <c r="H86" s="6"/>
    </row>
    <row r="87" ht="20.25">
      <c r="H87" s="6"/>
    </row>
    <row r="88" ht="20.25">
      <c r="H88" s="6"/>
    </row>
    <row r="89" ht="20.25">
      <c r="H89" s="6"/>
    </row>
    <row r="90" ht="20.25">
      <c r="H90" s="6"/>
    </row>
    <row r="91" ht="20.25">
      <c r="H91" s="6"/>
    </row>
    <row r="92" ht="20.25">
      <c r="H92" s="6"/>
    </row>
    <row r="93" ht="20.25">
      <c r="H93" s="6"/>
    </row>
    <row r="94" ht="20.25">
      <c r="H94" s="6"/>
    </row>
    <row r="95" ht="20.25">
      <c r="H95" s="6"/>
    </row>
    <row r="96" ht="20.25">
      <c r="H96" s="6"/>
    </row>
    <row r="97" ht="20.25">
      <c r="H97" s="6"/>
    </row>
    <row r="98" ht="20.25">
      <c r="H98" s="6"/>
    </row>
    <row r="99" ht="20.25">
      <c r="H99" s="6"/>
    </row>
    <row r="100" ht="20.25">
      <c r="H100" s="6"/>
    </row>
    <row r="101" ht="20.25">
      <c r="H101" s="6"/>
    </row>
    <row r="102" ht="20.25">
      <c r="H102" s="6"/>
    </row>
    <row r="103" ht="20.25">
      <c r="H103" s="6"/>
    </row>
    <row r="104" ht="20.25">
      <c r="H104" s="6"/>
    </row>
    <row r="105" ht="20.25">
      <c r="H105" s="6"/>
    </row>
    <row r="106" ht="20.25">
      <c r="H106" s="6"/>
    </row>
    <row r="107" ht="20.25">
      <c r="H107" s="6"/>
    </row>
    <row r="108" ht="20.25">
      <c r="H108" s="6"/>
    </row>
    <row r="109" ht="20.25">
      <c r="H109" s="6"/>
    </row>
    <row r="110" ht="20.25">
      <c r="H110" s="6"/>
    </row>
    <row r="111" ht="20.25">
      <c r="H111" s="6"/>
    </row>
    <row r="112" ht="20.25">
      <c r="H112" s="6"/>
    </row>
    <row r="113" ht="20.25">
      <c r="H113" s="6"/>
    </row>
    <row r="114" ht="20.25">
      <c r="H114" s="6"/>
    </row>
    <row r="115" ht="20.25">
      <c r="H115" s="6"/>
    </row>
    <row r="116" ht="20.25">
      <c r="H116" s="6"/>
    </row>
    <row r="117" ht="20.25">
      <c r="H117" s="6"/>
    </row>
    <row r="118" ht="20.25">
      <c r="H118" s="6"/>
    </row>
    <row r="119" ht="20.25">
      <c r="H119" s="6"/>
    </row>
    <row r="120" ht="20.25">
      <c r="H120" s="6"/>
    </row>
    <row r="121" ht="20.25">
      <c r="H121" s="6"/>
    </row>
    <row r="122" ht="20.25">
      <c r="H122" s="6"/>
    </row>
    <row r="123" ht="20.25">
      <c r="H123" s="6"/>
    </row>
    <row r="124" ht="20.25">
      <c r="H124" s="6"/>
    </row>
    <row r="125" ht="20.25">
      <c r="H125" s="6"/>
    </row>
    <row r="126" ht="20.25">
      <c r="H126" s="6"/>
    </row>
    <row r="127" ht="20.25">
      <c r="H127" s="6"/>
    </row>
    <row r="128" ht="20.25">
      <c r="H128" s="6"/>
    </row>
    <row r="129" ht="20.25">
      <c r="H129" s="6"/>
    </row>
    <row r="130" ht="20.25">
      <c r="H130" s="6"/>
    </row>
    <row r="131" ht="20.25">
      <c r="H131" s="6"/>
    </row>
    <row r="132" ht="20.25">
      <c r="H132" s="6"/>
    </row>
    <row r="133" ht="20.25">
      <c r="H133" s="6"/>
    </row>
    <row r="134" ht="20.25">
      <c r="H134" s="6"/>
    </row>
    <row r="135" ht="20.25">
      <c r="H135" s="6"/>
    </row>
    <row r="136" ht="20.25">
      <c r="H136" s="6"/>
    </row>
    <row r="137" ht="20.25">
      <c r="H137" s="6"/>
    </row>
    <row r="138" ht="20.25">
      <c r="H138" s="6"/>
    </row>
    <row r="139" ht="20.25">
      <c r="H139" s="6"/>
    </row>
    <row r="140" ht="20.25">
      <c r="H140" s="6"/>
    </row>
    <row r="141" ht="20.25">
      <c r="H141" s="6"/>
    </row>
    <row r="142" ht="20.25">
      <c r="H142" s="6"/>
    </row>
    <row r="143" ht="20.25">
      <c r="H143" s="6"/>
    </row>
    <row r="144" ht="20.25">
      <c r="H144" s="6"/>
    </row>
    <row r="145" ht="20.25">
      <c r="H145" s="6"/>
    </row>
    <row r="146" ht="20.25">
      <c r="H146" s="6"/>
    </row>
    <row r="147" ht="20.25">
      <c r="H147" s="6"/>
    </row>
    <row r="148" ht="20.25">
      <c r="H148" s="6"/>
    </row>
    <row r="149" ht="20.25">
      <c r="H149" s="6"/>
    </row>
    <row r="150" ht="20.25">
      <c r="H150" s="6"/>
    </row>
    <row r="151" ht="20.25">
      <c r="H151" s="6"/>
    </row>
    <row r="152" ht="20.25">
      <c r="H152" s="6"/>
    </row>
    <row r="153" ht="20.25">
      <c r="H153" s="6"/>
    </row>
    <row r="154" ht="20.25">
      <c r="H154" s="6"/>
    </row>
    <row r="155" ht="20.25">
      <c r="H155" s="6"/>
    </row>
    <row r="156" ht="20.25">
      <c r="H156" s="6"/>
    </row>
    <row r="157" ht="20.25">
      <c r="H157" s="6"/>
    </row>
    <row r="158" ht="20.25">
      <c r="H158" s="6"/>
    </row>
    <row r="159" ht="20.25">
      <c r="H159" s="6"/>
    </row>
    <row r="160" ht="20.25">
      <c r="H160" s="6"/>
    </row>
    <row r="161" ht="20.25">
      <c r="H161" s="6"/>
    </row>
    <row r="162" ht="20.25">
      <c r="H162" s="6"/>
    </row>
    <row r="163" ht="20.25">
      <c r="H163" s="6"/>
    </row>
    <row r="164" ht="20.25">
      <c r="H164" s="6"/>
    </row>
    <row r="165" ht="20.25">
      <c r="H165" s="6"/>
    </row>
    <row r="166" ht="20.25">
      <c r="H166" s="6"/>
    </row>
    <row r="167" ht="20.25">
      <c r="H167" s="6"/>
    </row>
    <row r="168" ht="20.25">
      <c r="H168" s="6"/>
    </row>
    <row r="169" ht="20.25">
      <c r="H169" s="6"/>
    </row>
    <row r="170" ht="20.25">
      <c r="H170" s="6"/>
    </row>
    <row r="171" ht="20.25">
      <c r="H171" s="6"/>
    </row>
    <row r="172" ht="20.25">
      <c r="H172" s="6"/>
    </row>
    <row r="173" ht="20.25">
      <c r="H173" s="6"/>
    </row>
    <row r="174" ht="20.25">
      <c r="H174" s="6"/>
    </row>
    <row r="175" ht="20.25">
      <c r="H175" s="6"/>
    </row>
    <row r="176" ht="20.25">
      <c r="H176" s="6"/>
    </row>
    <row r="177" ht="20.25">
      <c r="H177" s="6"/>
    </row>
    <row r="178" ht="20.25">
      <c r="H178" s="6"/>
    </row>
    <row r="179" ht="20.25">
      <c r="H179" s="6"/>
    </row>
    <row r="180" ht="20.25">
      <c r="H180" s="6"/>
    </row>
    <row r="181" ht="20.25">
      <c r="H181" s="6"/>
    </row>
    <row r="182" ht="20.25">
      <c r="H182" s="6"/>
    </row>
    <row r="183" ht="20.25">
      <c r="H183" s="6"/>
    </row>
    <row r="184" ht="20.25">
      <c r="H184" s="6"/>
    </row>
    <row r="185" ht="20.25">
      <c r="H185" s="6"/>
    </row>
    <row r="186" ht="20.25">
      <c r="H186" s="6"/>
    </row>
    <row r="187" ht="20.25">
      <c r="H187" s="6"/>
    </row>
    <row r="188" ht="20.25">
      <c r="H188" s="6"/>
    </row>
    <row r="189" ht="20.25">
      <c r="H189" s="6"/>
    </row>
    <row r="190" ht="20.25">
      <c r="H190" s="6"/>
    </row>
    <row r="191" ht="20.25">
      <c r="H191" s="6"/>
    </row>
    <row r="192" ht="20.25">
      <c r="H192" s="6"/>
    </row>
    <row r="193" ht="20.25">
      <c r="H193" s="6"/>
    </row>
    <row r="194" ht="20.25">
      <c r="H194" s="6"/>
    </row>
    <row r="195" ht="20.25">
      <c r="H195" s="6"/>
    </row>
    <row r="196" ht="20.25">
      <c r="H196" s="6"/>
    </row>
    <row r="197" ht="20.25">
      <c r="H197" s="6"/>
    </row>
    <row r="198" ht="20.25">
      <c r="H198" s="6"/>
    </row>
    <row r="199" ht="20.25">
      <c r="H199" s="6"/>
    </row>
    <row r="200" ht="20.25">
      <c r="H200" s="6"/>
    </row>
    <row r="201" ht="20.25">
      <c r="H201" s="6"/>
    </row>
    <row r="202" ht="20.25">
      <c r="H202" s="6"/>
    </row>
    <row r="203" ht="20.25">
      <c r="H203" s="6"/>
    </row>
    <row r="204" ht="20.25">
      <c r="H204" s="6"/>
    </row>
    <row r="205" ht="20.25">
      <c r="H205" s="6"/>
    </row>
    <row r="206" ht="20.25">
      <c r="H206" s="6"/>
    </row>
    <row r="207" ht="20.25">
      <c r="H207" s="6"/>
    </row>
    <row r="208" ht="20.25">
      <c r="H208" s="6"/>
    </row>
    <row r="209" ht="20.25">
      <c r="H209" s="6"/>
    </row>
    <row r="210" ht="20.25">
      <c r="H210" s="6"/>
    </row>
    <row r="211" ht="20.25">
      <c r="H211" s="6"/>
    </row>
    <row r="212" ht="20.25">
      <c r="H212" s="6"/>
    </row>
    <row r="213" ht="20.25">
      <c r="H213" s="6"/>
    </row>
    <row r="214" ht="20.25">
      <c r="H214" s="6"/>
    </row>
    <row r="215" ht="20.25">
      <c r="H215" s="6"/>
    </row>
    <row r="216" ht="20.25">
      <c r="H216" s="6"/>
    </row>
    <row r="217" ht="20.25">
      <c r="H217" s="6"/>
    </row>
    <row r="218" ht="20.25">
      <c r="H218" s="6"/>
    </row>
    <row r="219" ht="20.25">
      <c r="H219" s="6"/>
    </row>
    <row r="220" ht="20.25">
      <c r="H220" s="6"/>
    </row>
    <row r="221" ht="20.25">
      <c r="H221" s="6"/>
    </row>
    <row r="222" ht="20.25">
      <c r="H222" s="6"/>
    </row>
    <row r="223" ht="20.25">
      <c r="H223" s="6"/>
    </row>
    <row r="224" ht="20.25">
      <c r="H224" s="6"/>
    </row>
    <row r="225" ht="20.25">
      <c r="H225" s="6"/>
    </row>
    <row r="226" ht="20.25">
      <c r="H226" s="6"/>
    </row>
    <row r="227" ht="20.25">
      <c r="H227" s="6"/>
    </row>
    <row r="228" ht="20.25">
      <c r="H228" s="6"/>
    </row>
    <row r="229" ht="20.25">
      <c r="H229" s="6"/>
    </row>
    <row r="230" ht="20.25">
      <c r="H230" s="6"/>
    </row>
    <row r="231" ht="20.25">
      <c r="H231" s="6"/>
    </row>
    <row r="232" ht="20.25">
      <c r="H232" s="6"/>
    </row>
    <row r="233" ht="20.25">
      <c r="H233" s="6"/>
    </row>
    <row r="234" ht="20.25">
      <c r="H234" s="6"/>
    </row>
    <row r="235" ht="20.25">
      <c r="H235" s="6"/>
    </row>
    <row r="236" ht="20.25">
      <c r="H236" s="6"/>
    </row>
    <row r="237" ht="20.25">
      <c r="H237" s="6"/>
    </row>
    <row r="238" ht="20.25">
      <c r="H238" s="6"/>
    </row>
    <row r="239" ht="20.25">
      <c r="H239" s="6"/>
    </row>
    <row r="240" ht="20.25">
      <c r="H240" s="6"/>
    </row>
    <row r="241" ht="20.25">
      <c r="H241" s="6"/>
    </row>
    <row r="242" ht="20.25">
      <c r="H242" s="6"/>
    </row>
    <row r="243" ht="20.25">
      <c r="H243" s="6"/>
    </row>
    <row r="244" ht="20.25">
      <c r="H244" s="6"/>
    </row>
    <row r="245" ht="20.25">
      <c r="H245" s="6"/>
    </row>
    <row r="246" ht="20.25">
      <c r="H246" s="6"/>
    </row>
    <row r="247" ht="20.25">
      <c r="H247" s="6"/>
    </row>
    <row r="248" ht="20.25">
      <c r="H248" s="6"/>
    </row>
    <row r="249" ht="20.25">
      <c r="H249" s="6"/>
    </row>
    <row r="250" ht="20.25">
      <c r="H250" s="6"/>
    </row>
    <row r="251" ht="20.25">
      <c r="H251" s="6"/>
    </row>
    <row r="252" ht="20.25">
      <c r="H252" s="6"/>
    </row>
    <row r="253" ht="20.25">
      <c r="H253" s="6"/>
    </row>
    <row r="254" ht="20.25">
      <c r="H254" s="6"/>
    </row>
    <row r="255" ht="20.25">
      <c r="H255" s="6"/>
    </row>
    <row r="256" ht="20.25">
      <c r="H256" s="6"/>
    </row>
    <row r="257" ht="20.25">
      <c r="H257" s="6"/>
    </row>
    <row r="258" ht="20.25">
      <c r="H258" s="6"/>
    </row>
    <row r="259" ht="20.25">
      <c r="H259" s="6"/>
    </row>
    <row r="260" ht="20.25">
      <c r="H260" s="6"/>
    </row>
    <row r="261" ht="20.25">
      <c r="H261" s="6"/>
    </row>
    <row r="262" ht="20.25">
      <c r="H262" s="6"/>
    </row>
    <row r="263" ht="20.25">
      <c r="H263" s="6"/>
    </row>
    <row r="264" ht="20.25">
      <c r="H264" s="6"/>
    </row>
    <row r="265" ht="20.25">
      <c r="H265" s="6"/>
    </row>
    <row r="266" ht="20.25">
      <c r="H266" s="6"/>
    </row>
    <row r="267" ht="20.25">
      <c r="H267" s="6"/>
    </row>
    <row r="268" ht="20.25">
      <c r="H268" s="6"/>
    </row>
    <row r="269" ht="20.25">
      <c r="H269" s="6"/>
    </row>
    <row r="270" ht="20.25">
      <c r="H270" s="6"/>
    </row>
    <row r="271" ht="20.25">
      <c r="H271" s="6"/>
    </row>
    <row r="272" ht="20.25">
      <c r="H272" s="6"/>
    </row>
    <row r="273" ht="20.25">
      <c r="H273" s="6"/>
    </row>
    <row r="274" ht="20.25">
      <c r="H274" s="6"/>
    </row>
    <row r="275" ht="20.25">
      <c r="H275" s="6"/>
    </row>
    <row r="276" ht="20.25">
      <c r="H276" s="6"/>
    </row>
    <row r="277" ht="20.25">
      <c r="H277" s="6"/>
    </row>
    <row r="278" ht="20.25">
      <c r="H278" s="6"/>
    </row>
    <row r="279" ht="20.25">
      <c r="H279" s="6"/>
    </row>
    <row r="280" ht="20.25">
      <c r="H280" s="6"/>
    </row>
    <row r="281" ht="20.25">
      <c r="H281" s="6"/>
    </row>
    <row r="282" ht="20.25">
      <c r="H282" s="6"/>
    </row>
    <row r="283" ht="20.25">
      <c r="H283" s="6"/>
    </row>
    <row r="284" ht="20.25">
      <c r="H284" s="6"/>
    </row>
    <row r="285" ht="20.25">
      <c r="H285" s="6"/>
    </row>
    <row r="286" ht="20.25">
      <c r="H286" s="6"/>
    </row>
    <row r="287" ht="20.25">
      <c r="H287" s="6"/>
    </row>
    <row r="288" ht="20.25">
      <c r="H288" s="6"/>
    </row>
    <row r="289" ht="20.25">
      <c r="H289" s="6"/>
    </row>
    <row r="290" ht="20.25">
      <c r="H290" s="6"/>
    </row>
    <row r="291" ht="20.25">
      <c r="H291" s="6"/>
    </row>
    <row r="292" ht="20.25">
      <c r="H292" s="6"/>
    </row>
    <row r="293" ht="20.25">
      <c r="H293" s="6"/>
    </row>
    <row r="294" ht="20.25">
      <c r="H294" s="6"/>
    </row>
    <row r="295" ht="20.25">
      <c r="H295" s="6"/>
    </row>
    <row r="296" ht="20.25">
      <c r="H296" s="6"/>
    </row>
    <row r="297" ht="20.25">
      <c r="H297" s="6"/>
    </row>
    <row r="298" ht="20.25">
      <c r="H298" s="6"/>
    </row>
    <row r="299" ht="20.25">
      <c r="H299" s="6"/>
    </row>
    <row r="300" ht="20.25">
      <c r="H300" s="6"/>
    </row>
    <row r="301" ht="20.25">
      <c r="H301" s="6"/>
    </row>
    <row r="302" ht="20.25">
      <c r="H302" s="6"/>
    </row>
    <row r="303" ht="20.25">
      <c r="H303" s="6"/>
    </row>
    <row r="304" ht="20.25">
      <c r="H304" s="6"/>
    </row>
    <row r="305" ht="20.25">
      <c r="H305" s="6"/>
    </row>
    <row r="306" ht="20.25">
      <c r="H306" s="6"/>
    </row>
    <row r="307" ht="20.25">
      <c r="H307" s="6"/>
    </row>
    <row r="308" ht="20.25">
      <c r="H308" s="6"/>
    </row>
    <row r="309" ht="20.25">
      <c r="H309" s="6"/>
    </row>
    <row r="310" ht="20.25">
      <c r="H310" s="6"/>
    </row>
    <row r="311" ht="20.25">
      <c r="H311" s="6"/>
    </row>
    <row r="312" ht="20.25">
      <c r="H312" s="6"/>
    </row>
    <row r="313" ht="20.25">
      <c r="H313" s="6"/>
    </row>
    <row r="314" ht="20.25">
      <c r="H314" s="6"/>
    </row>
    <row r="315" ht="20.25">
      <c r="H315" s="6"/>
    </row>
    <row r="316" ht="20.25">
      <c r="H316" s="6"/>
    </row>
    <row r="317" ht="20.25">
      <c r="H317" s="6"/>
    </row>
    <row r="318" ht="20.25">
      <c r="H318" s="6"/>
    </row>
    <row r="319" ht="20.25">
      <c r="H319" s="6"/>
    </row>
    <row r="320" ht="20.25">
      <c r="H320" s="6"/>
    </row>
    <row r="321" ht="20.25">
      <c r="H321" s="6"/>
    </row>
    <row r="322" ht="20.25">
      <c r="H322" s="6"/>
    </row>
    <row r="323" ht="20.25">
      <c r="H323" s="6"/>
    </row>
    <row r="324" ht="20.25">
      <c r="H324" s="6"/>
    </row>
    <row r="325" ht="20.25">
      <c r="H325" s="6"/>
    </row>
    <row r="326" ht="20.25">
      <c r="H326" s="6"/>
    </row>
    <row r="327" ht="20.25">
      <c r="H327" s="6"/>
    </row>
    <row r="328" ht="20.25">
      <c r="H328" s="6"/>
    </row>
    <row r="329" ht="20.25">
      <c r="H329" s="6"/>
    </row>
    <row r="330" ht="20.25">
      <c r="H330" s="6"/>
    </row>
    <row r="331" ht="20.25">
      <c r="H331" s="6"/>
    </row>
    <row r="332" ht="20.25">
      <c r="H332" s="6"/>
    </row>
    <row r="333" ht="20.25">
      <c r="H333" s="6"/>
    </row>
    <row r="334" ht="20.25">
      <c r="H334" s="6"/>
    </row>
    <row r="335" ht="20.25">
      <c r="H335" s="6"/>
    </row>
    <row r="336" ht="20.25">
      <c r="H336" s="6"/>
    </row>
    <row r="337" ht="20.25">
      <c r="H337" s="6"/>
    </row>
    <row r="338" ht="20.25">
      <c r="H338" s="6"/>
    </row>
    <row r="339" ht="20.25">
      <c r="H339" s="6"/>
    </row>
    <row r="340" ht="20.25">
      <c r="H340" s="6"/>
    </row>
    <row r="341" ht="20.25">
      <c r="H341" s="6"/>
    </row>
    <row r="342" ht="20.25">
      <c r="H342" s="6"/>
    </row>
    <row r="343" ht="20.25">
      <c r="H343" s="6"/>
    </row>
    <row r="344" ht="20.25">
      <c r="H344" s="6"/>
    </row>
    <row r="345" ht="20.25">
      <c r="H345" s="6"/>
    </row>
    <row r="346" ht="20.25">
      <c r="H346" s="6"/>
    </row>
    <row r="347" ht="20.25">
      <c r="H347" s="6"/>
    </row>
    <row r="348" ht="20.25">
      <c r="H348" s="6"/>
    </row>
    <row r="349" ht="20.25">
      <c r="H349" s="6"/>
    </row>
    <row r="350" ht="20.25">
      <c r="H350" s="6"/>
    </row>
    <row r="351" ht="20.25">
      <c r="H351" s="6"/>
    </row>
    <row r="352" ht="20.25">
      <c r="H352" s="6"/>
    </row>
    <row r="353" ht="20.25">
      <c r="H353" s="6"/>
    </row>
    <row r="354" ht="20.25">
      <c r="H354" s="6"/>
    </row>
    <row r="355" ht="20.25">
      <c r="H355" s="6"/>
    </row>
    <row r="356" ht="20.25">
      <c r="H356" s="6"/>
    </row>
    <row r="357" ht="20.25">
      <c r="H357" s="6"/>
    </row>
    <row r="358" ht="20.25">
      <c r="H358" s="6"/>
    </row>
    <row r="359" ht="20.25">
      <c r="H359" s="6"/>
    </row>
    <row r="360" ht="20.25">
      <c r="H360" s="6"/>
    </row>
    <row r="361" ht="20.25">
      <c r="H361" s="6"/>
    </row>
    <row r="362" ht="20.25">
      <c r="H362" s="6"/>
    </row>
    <row r="363" ht="20.25">
      <c r="H363" s="6"/>
    </row>
    <row r="364" ht="20.25">
      <c r="H364" s="6"/>
    </row>
    <row r="365" ht="20.25">
      <c r="H365" s="6"/>
    </row>
    <row r="366" ht="20.25">
      <c r="H366" s="6"/>
    </row>
    <row r="367" ht="20.25">
      <c r="H367" s="6"/>
    </row>
    <row r="368" ht="20.25">
      <c r="H368" s="6"/>
    </row>
    <row r="369" ht="20.25">
      <c r="H369" s="6"/>
    </row>
    <row r="370" ht="20.25">
      <c r="H370" s="6"/>
    </row>
    <row r="371" ht="20.25">
      <c r="H371" s="6"/>
    </row>
    <row r="372" ht="20.25">
      <c r="H372" s="6"/>
    </row>
    <row r="373" ht="20.25">
      <c r="H373" s="6"/>
    </row>
  </sheetData>
  <sheetProtection/>
  <mergeCells count="28">
    <mergeCell ref="A32:A40"/>
    <mergeCell ref="A17:A18"/>
    <mergeCell ref="A26:A27"/>
    <mergeCell ref="B3:B4"/>
    <mergeCell ref="C36:D36"/>
    <mergeCell ref="C3:D3"/>
    <mergeCell ref="B29:I29"/>
    <mergeCell ref="F3:F4"/>
    <mergeCell ref="J3:J4"/>
    <mergeCell ref="B1:L1"/>
    <mergeCell ref="B31:I31"/>
    <mergeCell ref="B33:I33"/>
    <mergeCell ref="B32:I32"/>
    <mergeCell ref="E3:E4"/>
    <mergeCell ref="K3:K4"/>
    <mergeCell ref="L3:L4"/>
    <mergeCell ref="I3:I4"/>
    <mergeCell ref="G3:G4"/>
    <mergeCell ref="F53:F54"/>
    <mergeCell ref="H49:H50"/>
    <mergeCell ref="G49:G50"/>
    <mergeCell ref="B35:D35"/>
    <mergeCell ref="B28:I28"/>
    <mergeCell ref="B30:I30"/>
    <mergeCell ref="B40:D40"/>
    <mergeCell ref="C38:D38"/>
    <mergeCell ref="C39:D39"/>
    <mergeCell ref="C37:D37"/>
  </mergeCells>
  <printOptions horizontalCentered="1"/>
  <pageMargins left="0.1968503937007874" right="0.1968503937007874" top="0.6299212598425197" bottom="0.2755905511811024" header="0.35433070866141736" footer="0.15748031496062992"/>
  <pageSetup horizontalDpi="600" verticalDpi="600" orientation="landscape" paperSize="9" scale="60" r:id="rId1"/>
  <rowBreaks count="3" manualBreakCount="3">
    <brk id="13" max="11" man="1"/>
    <brk id="22" max="11" man="1"/>
    <brk id="4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2"/>
  <sheetViews>
    <sheetView tabSelected="1" zoomScale="71" zoomScaleNormal="71" zoomScalePageLayoutView="0" workbookViewId="0" topLeftCell="A25">
      <selection activeCell="A3" sqref="A3"/>
    </sheetView>
  </sheetViews>
  <sheetFormatPr defaultColWidth="9.140625" defaultRowHeight="12.75"/>
  <cols>
    <col min="1" max="1" width="6.140625" style="338" customWidth="1"/>
    <col min="2" max="2" width="5.8515625" style="2" customWidth="1"/>
    <col min="3" max="3" width="15.00390625" style="1" customWidth="1"/>
    <col min="4" max="4" width="33.00390625" style="3" customWidth="1"/>
    <col min="5" max="5" width="16.421875" style="18" customWidth="1"/>
    <col min="6" max="6" width="16.00390625" style="3" customWidth="1"/>
    <col min="7" max="7" width="45.421875" style="339" customWidth="1"/>
    <col min="8" max="8" width="42.57421875" style="340" customWidth="1"/>
    <col min="9" max="9" width="9.421875" style="2" customWidth="1"/>
    <col min="10" max="10" width="19.140625" style="4" customWidth="1"/>
    <col min="11" max="11" width="22.140625" style="4" customWidth="1"/>
    <col min="12" max="12" width="13.140625" style="341" customWidth="1"/>
    <col min="13" max="13" width="20.8515625" style="309" customWidth="1"/>
    <col min="14" max="14" width="25.00390625" style="342" bestFit="1" customWidth="1"/>
    <col min="15" max="15" width="23.421875" style="343" bestFit="1" customWidth="1"/>
    <col min="16" max="16" width="20.28125" style="342" customWidth="1"/>
    <col min="17" max="17" width="22.421875" style="20" customWidth="1"/>
    <col min="18" max="18" width="27.57421875" style="20" customWidth="1"/>
    <col min="19" max="19" width="20.7109375" style="20" customWidth="1"/>
    <col min="20" max="20" width="23.421875" style="21" customWidth="1"/>
    <col min="21" max="21" width="7.8515625" style="21" bestFit="1" customWidth="1"/>
    <col min="22" max="22" width="12.57421875" style="343" bestFit="1" customWidth="1"/>
    <col min="23" max="23" width="17.57421875" style="344" bestFit="1" customWidth="1"/>
    <col min="24" max="28" width="9.140625" style="344" customWidth="1"/>
    <col min="29" max="29" width="10.8515625" style="161" bestFit="1" customWidth="1"/>
    <col min="30" max="16384" width="9.140625" style="344" customWidth="1"/>
  </cols>
  <sheetData>
    <row r="1" spans="1:29" s="160" customFormat="1" ht="35.25" customHeight="1">
      <c r="A1" s="158"/>
      <c r="B1" s="159" t="s">
        <v>154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AC1" s="161"/>
    </row>
    <row r="2" spans="1:29" s="171" customFormat="1" ht="73.5" customHeight="1">
      <c r="A2" s="162"/>
      <c r="B2" s="163" t="s">
        <v>155</v>
      </c>
      <c r="C2" s="164" t="s">
        <v>156</v>
      </c>
      <c r="D2" s="164"/>
      <c r="E2" s="165" t="s">
        <v>157</v>
      </c>
      <c r="F2" s="165" t="s">
        <v>1</v>
      </c>
      <c r="G2" s="165" t="s">
        <v>2</v>
      </c>
      <c r="H2" s="166" t="s">
        <v>3</v>
      </c>
      <c r="I2" s="165" t="s">
        <v>4</v>
      </c>
      <c r="J2" s="165" t="s">
        <v>158</v>
      </c>
      <c r="K2" s="167" t="s">
        <v>159</v>
      </c>
      <c r="L2" s="167" t="s">
        <v>160</v>
      </c>
      <c r="M2" s="168" t="s">
        <v>161</v>
      </c>
      <c r="N2" s="169" t="s">
        <v>162</v>
      </c>
      <c r="O2" s="169" t="s">
        <v>162</v>
      </c>
      <c r="P2" s="169" t="s">
        <v>163</v>
      </c>
      <c r="Q2" s="170" t="s">
        <v>164</v>
      </c>
      <c r="R2" s="170" t="s">
        <v>164</v>
      </c>
      <c r="S2" s="169" t="s">
        <v>165</v>
      </c>
      <c r="T2" s="165" t="s">
        <v>7</v>
      </c>
      <c r="U2" s="165" t="s">
        <v>166</v>
      </c>
      <c r="V2" s="165" t="s">
        <v>167</v>
      </c>
      <c r="AC2" s="172"/>
    </row>
    <row r="3" spans="1:29" s="171" customFormat="1" ht="22.5" customHeight="1">
      <c r="A3" s="162"/>
      <c r="B3" s="163"/>
      <c r="C3" s="173" t="s">
        <v>8</v>
      </c>
      <c r="D3" s="173" t="s">
        <v>168</v>
      </c>
      <c r="E3" s="165"/>
      <c r="F3" s="165"/>
      <c r="G3" s="165"/>
      <c r="H3" s="166"/>
      <c r="I3" s="165"/>
      <c r="J3" s="165"/>
      <c r="K3" s="167"/>
      <c r="L3" s="167"/>
      <c r="M3" s="174" t="s">
        <v>169</v>
      </c>
      <c r="N3" s="175" t="s">
        <v>169</v>
      </c>
      <c r="O3" s="175" t="s">
        <v>170</v>
      </c>
      <c r="P3" s="175" t="s">
        <v>169</v>
      </c>
      <c r="Q3" s="176" t="s">
        <v>169</v>
      </c>
      <c r="R3" s="176" t="s">
        <v>170</v>
      </c>
      <c r="S3" s="175" t="s">
        <v>170</v>
      </c>
      <c r="T3" s="165"/>
      <c r="U3" s="165"/>
      <c r="V3" s="165"/>
      <c r="AC3" s="172"/>
    </row>
    <row r="4" spans="1:29" s="171" customFormat="1" ht="21.75" customHeight="1">
      <c r="A4" s="162"/>
      <c r="B4" s="177">
        <v>1</v>
      </c>
      <c r="C4" s="177">
        <v>2</v>
      </c>
      <c r="D4" s="177">
        <v>3</v>
      </c>
      <c r="E4" s="177">
        <v>4</v>
      </c>
      <c r="F4" s="177">
        <v>5</v>
      </c>
      <c r="G4" s="170">
        <v>6</v>
      </c>
      <c r="H4" s="177">
        <v>7</v>
      </c>
      <c r="I4" s="177">
        <v>8</v>
      </c>
      <c r="J4" s="177">
        <v>9</v>
      </c>
      <c r="K4" s="178">
        <v>10</v>
      </c>
      <c r="L4" s="177">
        <v>11</v>
      </c>
      <c r="M4" s="179">
        <v>12</v>
      </c>
      <c r="N4" s="180">
        <v>13</v>
      </c>
      <c r="O4" s="180">
        <v>14</v>
      </c>
      <c r="P4" s="180">
        <v>15</v>
      </c>
      <c r="Q4" s="178">
        <v>16</v>
      </c>
      <c r="R4" s="177">
        <v>17</v>
      </c>
      <c r="S4" s="180">
        <v>18</v>
      </c>
      <c r="T4" s="178">
        <v>19</v>
      </c>
      <c r="U4" s="177">
        <v>20</v>
      </c>
      <c r="V4" s="178">
        <v>21</v>
      </c>
      <c r="AC4" s="181"/>
    </row>
    <row r="5" spans="1:29" s="191" customFormat="1" ht="49.5" customHeight="1">
      <c r="A5" s="162"/>
      <c r="B5" s="182" t="s">
        <v>21</v>
      </c>
      <c r="C5" s="183" t="s">
        <v>171</v>
      </c>
      <c r="D5" s="184" t="s">
        <v>172</v>
      </c>
      <c r="E5" s="183" t="s">
        <v>173</v>
      </c>
      <c r="F5" s="183" t="s">
        <v>174</v>
      </c>
      <c r="G5" s="184" t="s">
        <v>175</v>
      </c>
      <c r="H5" s="184" t="s">
        <v>176</v>
      </c>
      <c r="I5" s="183" t="s">
        <v>11</v>
      </c>
      <c r="J5" s="185">
        <v>60000000</v>
      </c>
      <c r="K5" s="185">
        <v>445288320</v>
      </c>
      <c r="L5" s="186" t="s">
        <v>11</v>
      </c>
      <c r="M5" s="187"/>
      <c r="N5" s="188">
        <v>1856842.97</v>
      </c>
      <c r="O5" s="188">
        <f>N5*$E$183</f>
        <v>14033623.65970739</v>
      </c>
      <c r="P5" s="188"/>
      <c r="Q5" s="188">
        <v>39394850.72</v>
      </c>
      <c r="R5" s="189">
        <f>Q5*$E$183</f>
        <v>297737890.63855666</v>
      </c>
      <c r="S5" s="190"/>
      <c r="T5" s="183" t="s">
        <v>138</v>
      </c>
      <c r="U5" s="183" t="s">
        <v>177</v>
      </c>
      <c r="V5" s="183" t="s">
        <v>178</v>
      </c>
      <c r="AC5" s="192">
        <v>40543</v>
      </c>
    </row>
    <row r="6" spans="1:29" s="191" customFormat="1" ht="49.5" customHeight="1">
      <c r="A6" s="162"/>
      <c r="B6" s="182" t="s">
        <v>22</v>
      </c>
      <c r="C6" s="183" t="s">
        <v>179</v>
      </c>
      <c r="D6" s="184" t="s">
        <v>180</v>
      </c>
      <c r="E6" s="183" t="s">
        <v>181</v>
      </c>
      <c r="F6" s="183" t="s">
        <v>182</v>
      </c>
      <c r="G6" s="184" t="s">
        <v>183</v>
      </c>
      <c r="H6" s="184" t="s">
        <v>184</v>
      </c>
      <c r="I6" s="183" t="s">
        <v>26</v>
      </c>
      <c r="J6" s="185">
        <v>34540000</v>
      </c>
      <c r="K6" s="185">
        <v>288617725.22</v>
      </c>
      <c r="L6" s="186" t="s">
        <v>26</v>
      </c>
      <c r="M6" s="193"/>
      <c r="N6" s="188">
        <v>0</v>
      </c>
      <c r="O6" s="188">
        <f>N6*E182</f>
        <v>0</v>
      </c>
      <c r="P6" s="188"/>
      <c r="Q6" s="188">
        <v>18226013.15</v>
      </c>
      <c r="R6" s="188">
        <f>Q6*$E$182</f>
        <v>130653831.40224838</v>
      </c>
      <c r="S6" s="190"/>
      <c r="T6" s="183" t="s">
        <v>84</v>
      </c>
      <c r="U6" s="183" t="s">
        <v>177</v>
      </c>
      <c r="V6" s="183" t="s">
        <v>178</v>
      </c>
      <c r="AC6" s="192">
        <v>40633</v>
      </c>
    </row>
    <row r="7" spans="1:29" s="191" customFormat="1" ht="49.5" customHeight="1">
      <c r="A7" s="162"/>
      <c r="B7" s="182" t="s">
        <v>23</v>
      </c>
      <c r="C7" s="183" t="s">
        <v>185</v>
      </c>
      <c r="D7" s="184" t="s">
        <v>186</v>
      </c>
      <c r="E7" s="183" t="s">
        <v>187</v>
      </c>
      <c r="F7" s="183" t="s">
        <v>188</v>
      </c>
      <c r="G7" s="184" t="s">
        <v>43</v>
      </c>
      <c r="H7" s="184" t="s">
        <v>189</v>
      </c>
      <c r="I7" s="183" t="s">
        <v>11</v>
      </c>
      <c r="J7" s="185">
        <v>60000000</v>
      </c>
      <c r="K7" s="185">
        <v>445839000</v>
      </c>
      <c r="L7" s="186" t="s">
        <v>11</v>
      </c>
      <c r="M7" s="188"/>
      <c r="N7" s="188">
        <v>2000000</v>
      </c>
      <c r="O7" s="188">
        <f aca="true" t="shared" si="0" ref="O7:O15">N7*$E$183</f>
        <v>15115574</v>
      </c>
      <c r="P7" s="188"/>
      <c r="Q7" s="188">
        <v>12000000</v>
      </c>
      <c r="R7" s="189">
        <f aca="true" t="shared" si="1" ref="R7:R15">Q7*$E$183</f>
        <v>90693444</v>
      </c>
      <c r="S7" s="190"/>
      <c r="T7" s="183" t="s">
        <v>103</v>
      </c>
      <c r="U7" s="183" t="s">
        <v>177</v>
      </c>
      <c r="V7" s="183" t="s">
        <v>178</v>
      </c>
      <c r="AC7" s="192">
        <v>40724</v>
      </c>
    </row>
    <row r="8" spans="1:29" s="191" customFormat="1" ht="49.5" customHeight="1">
      <c r="A8" s="162"/>
      <c r="B8" s="182" t="s">
        <v>29</v>
      </c>
      <c r="C8" s="183" t="s">
        <v>190</v>
      </c>
      <c r="D8" s="184" t="s">
        <v>191</v>
      </c>
      <c r="E8" s="183" t="s">
        <v>192</v>
      </c>
      <c r="F8" s="183" t="s">
        <v>193</v>
      </c>
      <c r="G8" s="184" t="s">
        <v>194</v>
      </c>
      <c r="H8" s="184" t="s">
        <v>195</v>
      </c>
      <c r="I8" s="183" t="s">
        <v>11</v>
      </c>
      <c r="J8" s="185">
        <v>8000000</v>
      </c>
      <c r="K8" s="185">
        <v>57605400</v>
      </c>
      <c r="L8" s="186" t="s">
        <v>11</v>
      </c>
      <c r="M8" s="188"/>
      <c r="N8" s="188">
        <v>0</v>
      </c>
      <c r="O8" s="188">
        <f t="shared" si="0"/>
        <v>0</v>
      </c>
      <c r="P8" s="188"/>
      <c r="Q8" s="188">
        <v>500000</v>
      </c>
      <c r="R8" s="189">
        <f t="shared" si="1"/>
        <v>3778893.5</v>
      </c>
      <c r="S8" s="190"/>
      <c r="T8" s="183" t="s">
        <v>108</v>
      </c>
      <c r="U8" s="183" t="s">
        <v>177</v>
      </c>
      <c r="V8" s="183" t="s">
        <v>178</v>
      </c>
      <c r="AC8" s="192">
        <v>40816</v>
      </c>
    </row>
    <row r="9" spans="1:29" s="191" customFormat="1" ht="49.5" customHeight="1">
      <c r="A9" s="162"/>
      <c r="B9" s="182" t="s">
        <v>33</v>
      </c>
      <c r="C9" s="183" t="s">
        <v>196</v>
      </c>
      <c r="D9" s="183" t="s">
        <v>197</v>
      </c>
      <c r="E9" s="183" t="s">
        <v>198</v>
      </c>
      <c r="F9" s="183" t="s">
        <v>199</v>
      </c>
      <c r="G9" s="184" t="s">
        <v>200</v>
      </c>
      <c r="H9" s="184" t="s">
        <v>201</v>
      </c>
      <c r="I9" s="183" t="s">
        <v>11</v>
      </c>
      <c r="J9" s="185">
        <v>4440000</v>
      </c>
      <c r="K9" s="185">
        <v>32599074.96</v>
      </c>
      <c r="L9" s="186" t="s">
        <v>11</v>
      </c>
      <c r="M9" s="188"/>
      <c r="N9" s="188">
        <v>65538.2</v>
      </c>
      <c r="O9" s="188">
        <f t="shared" si="0"/>
        <v>495323.7559634</v>
      </c>
      <c r="P9" s="188"/>
      <c r="Q9" s="188">
        <v>1645388.76</v>
      </c>
      <c r="R9" s="189">
        <f t="shared" si="1"/>
        <v>12435497.780274121</v>
      </c>
      <c r="S9" s="190"/>
      <c r="T9" s="183" t="s">
        <v>117</v>
      </c>
      <c r="U9" s="183" t="s">
        <v>177</v>
      </c>
      <c r="V9" s="183" t="s">
        <v>202</v>
      </c>
      <c r="AC9" s="192">
        <v>40908</v>
      </c>
    </row>
    <row r="10" spans="1:29" s="191" customFormat="1" ht="49.5" customHeight="1">
      <c r="A10" s="162"/>
      <c r="B10" s="182" t="s">
        <v>50</v>
      </c>
      <c r="C10" s="183" t="s">
        <v>203</v>
      </c>
      <c r="D10" s="183" t="s">
        <v>204</v>
      </c>
      <c r="E10" s="183" t="s">
        <v>205</v>
      </c>
      <c r="F10" s="183" t="s">
        <v>206</v>
      </c>
      <c r="G10" s="184" t="s">
        <v>200</v>
      </c>
      <c r="H10" s="184" t="s">
        <v>207</v>
      </c>
      <c r="I10" s="183" t="s">
        <v>11</v>
      </c>
      <c r="J10" s="185">
        <v>2710000</v>
      </c>
      <c r="K10" s="185">
        <v>19897183.14</v>
      </c>
      <c r="L10" s="186" t="s">
        <v>11</v>
      </c>
      <c r="M10" s="188"/>
      <c r="N10" s="188">
        <v>33875</v>
      </c>
      <c r="O10" s="188">
        <f t="shared" si="0"/>
        <v>256020.034625</v>
      </c>
      <c r="P10" s="188"/>
      <c r="Q10" s="188">
        <v>779125</v>
      </c>
      <c r="R10" s="189">
        <f t="shared" si="1"/>
        <v>5888460.796375</v>
      </c>
      <c r="S10" s="190"/>
      <c r="T10" s="183" t="s">
        <v>117</v>
      </c>
      <c r="U10" s="183" t="s">
        <v>177</v>
      </c>
      <c r="V10" s="183" t="s">
        <v>202</v>
      </c>
      <c r="AC10" s="192">
        <v>40999</v>
      </c>
    </row>
    <row r="11" spans="1:29" s="191" customFormat="1" ht="49.5" customHeight="1">
      <c r="A11" s="162"/>
      <c r="B11" s="182" t="s">
        <v>51</v>
      </c>
      <c r="C11" s="183" t="s">
        <v>208</v>
      </c>
      <c r="D11" s="184" t="s">
        <v>209</v>
      </c>
      <c r="E11" s="183" t="s">
        <v>210</v>
      </c>
      <c r="F11" s="183" t="s">
        <v>211</v>
      </c>
      <c r="G11" s="184" t="s">
        <v>175</v>
      </c>
      <c r="H11" s="184" t="s">
        <v>212</v>
      </c>
      <c r="I11" s="183" t="s">
        <v>11</v>
      </c>
      <c r="J11" s="185">
        <v>20000000</v>
      </c>
      <c r="K11" s="185">
        <v>148623560</v>
      </c>
      <c r="L11" s="186" t="s">
        <v>11</v>
      </c>
      <c r="M11" s="188"/>
      <c r="N11" s="188">
        <v>798611.09</v>
      </c>
      <c r="O11" s="189">
        <f t="shared" si="0"/>
        <v>6035732.51405783</v>
      </c>
      <c r="P11" s="188"/>
      <c r="Q11" s="188">
        <v>2638889.34</v>
      </c>
      <c r="R11" s="189">
        <f t="shared" si="1"/>
        <v>19944163.54829058</v>
      </c>
      <c r="S11" s="190"/>
      <c r="T11" s="183" t="s">
        <v>213</v>
      </c>
      <c r="U11" s="183" t="s">
        <v>177</v>
      </c>
      <c r="V11" s="183" t="s">
        <v>178</v>
      </c>
      <c r="AC11" s="192">
        <v>41090</v>
      </c>
    </row>
    <row r="12" spans="1:29" s="191" customFormat="1" ht="49.5" customHeight="1">
      <c r="A12" s="162"/>
      <c r="B12" s="182" t="s">
        <v>52</v>
      </c>
      <c r="C12" s="183" t="s">
        <v>214</v>
      </c>
      <c r="D12" s="184" t="s">
        <v>215</v>
      </c>
      <c r="E12" s="184" t="s">
        <v>216</v>
      </c>
      <c r="F12" s="183" t="s">
        <v>217</v>
      </c>
      <c r="G12" s="184" t="s">
        <v>218</v>
      </c>
      <c r="H12" s="184" t="s">
        <v>219</v>
      </c>
      <c r="I12" s="183" t="s">
        <v>11</v>
      </c>
      <c r="J12" s="185">
        <v>150000000</v>
      </c>
      <c r="K12" s="185">
        <v>1116343800</v>
      </c>
      <c r="L12" s="186" t="s">
        <v>11</v>
      </c>
      <c r="M12" s="188"/>
      <c r="N12" s="188">
        <v>6750000</v>
      </c>
      <c r="O12" s="188">
        <f t="shared" si="0"/>
        <v>51015062.25</v>
      </c>
      <c r="P12" s="188"/>
      <c r="Q12" s="188">
        <v>0</v>
      </c>
      <c r="R12" s="189">
        <f t="shared" si="1"/>
        <v>0</v>
      </c>
      <c r="S12" s="190"/>
      <c r="T12" s="183" t="s">
        <v>220</v>
      </c>
      <c r="U12" s="183" t="s">
        <v>177</v>
      </c>
      <c r="V12" s="183" t="s">
        <v>202</v>
      </c>
      <c r="AC12" s="192">
        <v>41182</v>
      </c>
    </row>
    <row r="13" spans="1:29" s="191" customFormat="1" ht="49.5" customHeight="1">
      <c r="A13" s="162"/>
      <c r="B13" s="182" t="s">
        <v>53</v>
      </c>
      <c r="C13" s="183" t="s">
        <v>221</v>
      </c>
      <c r="D13" s="184" t="s">
        <v>222</v>
      </c>
      <c r="E13" s="183" t="s">
        <v>223</v>
      </c>
      <c r="F13" s="183" t="s">
        <v>224</v>
      </c>
      <c r="G13" s="184" t="s">
        <v>175</v>
      </c>
      <c r="H13" s="184" t="s">
        <v>189</v>
      </c>
      <c r="I13" s="183" t="s">
        <v>11</v>
      </c>
      <c r="J13" s="185">
        <v>60000000</v>
      </c>
      <c r="K13" s="185">
        <v>441544860</v>
      </c>
      <c r="L13" s="186" t="s">
        <v>11</v>
      </c>
      <c r="M13" s="188"/>
      <c r="N13" s="188">
        <v>200000</v>
      </c>
      <c r="O13" s="188">
        <f t="shared" si="0"/>
        <v>1511557.4000000001</v>
      </c>
      <c r="P13" s="188"/>
      <c r="Q13" s="188">
        <v>28551669.29</v>
      </c>
      <c r="R13" s="189">
        <f t="shared" si="1"/>
        <v>215787434.98826122</v>
      </c>
      <c r="S13" s="190"/>
      <c r="T13" s="183" t="s">
        <v>138</v>
      </c>
      <c r="U13" s="183" t="s">
        <v>177</v>
      </c>
      <c r="V13" s="183" t="s">
        <v>178</v>
      </c>
      <c r="AC13" s="192">
        <v>41364</v>
      </c>
    </row>
    <row r="14" spans="1:29" s="191" customFormat="1" ht="49.5" customHeight="1">
      <c r="A14" s="162"/>
      <c r="B14" s="182" t="s">
        <v>54</v>
      </c>
      <c r="C14" s="183" t="s">
        <v>225</v>
      </c>
      <c r="D14" s="184" t="s">
        <v>226</v>
      </c>
      <c r="E14" s="183" t="s">
        <v>227</v>
      </c>
      <c r="F14" s="183" t="s">
        <v>228</v>
      </c>
      <c r="G14" s="184" t="s">
        <v>229</v>
      </c>
      <c r="H14" s="184" t="s">
        <v>230</v>
      </c>
      <c r="I14" s="183" t="s">
        <v>11</v>
      </c>
      <c r="J14" s="185">
        <v>250000000</v>
      </c>
      <c r="K14" s="185">
        <v>1899118000</v>
      </c>
      <c r="L14" s="186" t="s">
        <v>11</v>
      </c>
      <c r="M14" s="188"/>
      <c r="N14" s="188">
        <v>15000000</v>
      </c>
      <c r="O14" s="188">
        <f t="shared" si="0"/>
        <v>113366805</v>
      </c>
      <c r="P14" s="189"/>
      <c r="Q14" s="188">
        <v>0</v>
      </c>
      <c r="R14" s="189">
        <f t="shared" si="1"/>
        <v>0</v>
      </c>
      <c r="S14" s="190"/>
      <c r="T14" s="183" t="s">
        <v>220</v>
      </c>
      <c r="U14" s="183" t="s">
        <v>177</v>
      </c>
      <c r="V14" s="183" t="s">
        <v>178</v>
      </c>
      <c r="AC14" s="192">
        <v>41547</v>
      </c>
    </row>
    <row r="15" spans="1:29" s="191" customFormat="1" ht="49.5" customHeight="1">
      <c r="A15" s="162"/>
      <c r="B15" s="182" t="s">
        <v>55</v>
      </c>
      <c r="C15" s="183" t="s">
        <v>231</v>
      </c>
      <c r="D15" s="184" t="s">
        <v>232</v>
      </c>
      <c r="E15" s="183" t="s">
        <v>233</v>
      </c>
      <c r="F15" s="183" t="s">
        <v>234</v>
      </c>
      <c r="G15" s="184" t="s">
        <v>43</v>
      </c>
      <c r="H15" s="184" t="s">
        <v>219</v>
      </c>
      <c r="I15" s="183" t="s">
        <v>11</v>
      </c>
      <c r="J15" s="185">
        <v>46500000</v>
      </c>
      <c r="K15" s="185">
        <v>348785805</v>
      </c>
      <c r="L15" s="186" t="s">
        <v>11</v>
      </c>
      <c r="M15" s="188"/>
      <c r="N15" s="188">
        <v>1883345.76</v>
      </c>
      <c r="O15" s="188">
        <f t="shared" si="0"/>
        <v>14233926.10143312</v>
      </c>
      <c r="P15" s="188"/>
      <c r="Q15" s="188">
        <v>3766691.61</v>
      </c>
      <c r="R15" s="189">
        <f t="shared" si="1"/>
        <v>28467852.88306707</v>
      </c>
      <c r="S15" s="190"/>
      <c r="T15" s="183" t="s">
        <v>28</v>
      </c>
      <c r="U15" s="183" t="s">
        <v>177</v>
      </c>
      <c r="V15" s="183" t="s">
        <v>178</v>
      </c>
      <c r="AC15" s="192">
        <v>41639</v>
      </c>
    </row>
    <row r="16" spans="1:29" s="191" customFormat="1" ht="49.5" customHeight="1">
      <c r="A16" s="162"/>
      <c r="B16" s="182" t="s">
        <v>56</v>
      </c>
      <c r="C16" s="183" t="s">
        <v>235</v>
      </c>
      <c r="D16" s="184" t="s">
        <v>236</v>
      </c>
      <c r="E16" s="183" t="s">
        <v>237</v>
      </c>
      <c r="F16" s="183" t="s">
        <v>225</v>
      </c>
      <c r="G16" s="184" t="s">
        <v>238</v>
      </c>
      <c r="H16" s="184" t="s">
        <v>184</v>
      </c>
      <c r="I16" s="183" t="s">
        <v>26</v>
      </c>
      <c r="J16" s="185">
        <v>55100000</v>
      </c>
      <c r="K16" s="185">
        <v>354173873.8</v>
      </c>
      <c r="L16" s="186" t="s">
        <v>26</v>
      </c>
      <c r="M16" s="186"/>
      <c r="N16" s="188">
        <v>2755000</v>
      </c>
      <c r="O16" s="188">
        <f>N16*E182</f>
        <v>19749316.68</v>
      </c>
      <c r="P16" s="188"/>
      <c r="Q16" s="188">
        <v>8265000</v>
      </c>
      <c r="R16" s="189">
        <f>Q16*$E$182</f>
        <v>59247950.04</v>
      </c>
      <c r="S16" s="190"/>
      <c r="T16" s="183" t="s">
        <v>108</v>
      </c>
      <c r="U16" s="183" t="s">
        <v>177</v>
      </c>
      <c r="V16" s="183" t="s">
        <v>178</v>
      </c>
      <c r="AC16" s="192">
        <v>41729</v>
      </c>
    </row>
    <row r="17" spans="1:29" s="191" customFormat="1" ht="49.5" customHeight="1">
      <c r="A17" s="162"/>
      <c r="B17" s="182" t="s">
        <v>57</v>
      </c>
      <c r="C17" s="183" t="s">
        <v>235</v>
      </c>
      <c r="D17" s="184" t="s">
        <v>239</v>
      </c>
      <c r="E17" s="183" t="s">
        <v>237</v>
      </c>
      <c r="F17" s="183" t="s">
        <v>225</v>
      </c>
      <c r="G17" s="184" t="s">
        <v>238</v>
      </c>
      <c r="H17" s="184" t="s">
        <v>240</v>
      </c>
      <c r="I17" s="183" t="s">
        <v>11</v>
      </c>
      <c r="J17" s="185">
        <v>76200000</v>
      </c>
      <c r="K17" s="185">
        <v>579581848.2</v>
      </c>
      <c r="L17" s="186" t="s">
        <v>11</v>
      </c>
      <c r="M17" s="188"/>
      <c r="N17" s="188">
        <v>3810000</v>
      </c>
      <c r="O17" s="188">
        <f>N17*$E$183</f>
        <v>28795168.470000003</v>
      </c>
      <c r="P17" s="188"/>
      <c r="Q17" s="188">
        <v>11430000</v>
      </c>
      <c r="R17" s="189">
        <f>Q17*$E$183</f>
        <v>86385505.41</v>
      </c>
      <c r="S17" s="190"/>
      <c r="T17" s="183" t="s">
        <v>108</v>
      </c>
      <c r="U17" s="183" t="s">
        <v>177</v>
      </c>
      <c r="V17" s="183" t="s">
        <v>178</v>
      </c>
      <c r="AC17" s="192">
        <v>41820</v>
      </c>
    </row>
    <row r="18" spans="1:29" s="191" customFormat="1" ht="49.5" customHeight="1">
      <c r="A18" s="194">
        <v>494</v>
      </c>
      <c r="B18" s="182" t="s">
        <v>58</v>
      </c>
      <c r="C18" s="183" t="s">
        <v>235</v>
      </c>
      <c r="D18" s="184" t="s">
        <v>241</v>
      </c>
      <c r="E18" s="183" t="s">
        <v>237</v>
      </c>
      <c r="F18" s="183" t="s">
        <v>225</v>
      </c>
      <c r="G18" s="184" t="s">
        <v>238</v>
      </c>
      <c r="H18" s="184" t="s">
        <v>219</v>
      </c>
      <c r="I18" s="183" t="s">
        <v>11</v>
      </c>
      <c r="J18" s="185">
        <v>15700000</v>
      </c>
      <c r="K18" s="185">
        <v>119415157.7</v>
      </c>
      <c r="L18" s="186" t="s">
        <v>11</v>
      </c>
      <c r="M18" s="188"/>
      <c r="N18" s="188">
        <v>395591.39</v>
      </c>
      <c r="O18" s="188">
        <f>N18*$E$183</f>
        <v>2989795.46465393</v>
      </c>
      <c r="P18" s="188"/>
      <c r="Q18" s="188">
        <v>1188593.37</v>
      </c>
      <c r="R18" s="189">
        <f>Q18*$E$183</f>
        <v>8983135.520072192</v>
      </c>
      <c r="S18" s="190"/>
      <c r="T18" s="183" t="s">
        <v>108</v>
      </c>
      <c r="U18" s="183" t="s">
        <v>177</v>
      </c>
      <c r="V18" s="183" t="s">
        <v>178</v>
      </c>
      <c r="AC18" s="192">
        <v>41912</v>
      </c>
    </row>
    <row r="19" spans="1:29" s="191" customFormat="1" ht="49.5" customHeight="1">
      <c r="A19" s="194"/>
      <c r="B19" s="182" t="s">
        <v>59</v>
      </c>
      <c r="C19" s="183" t="s">
        <v>242</v>
      </c>
      <c r="D19" s="184" t="s">
        <v>243</v>
      </c>
      <c r="E19" s="183" t="s">
        <v>244</v>
      </c>
      <c r="F19" s="183" t="s">
        <v>245</v>
      </c>
      <c r="G19" s="184" t="s">
        <v>175</v>
      </c>
      <c r="H19" s="184" t="s">
        <v>219</v>
      </c>
      <c r="I19" s="183" t="s">
        <v>11</v>
      </c>
      <c r="J19" s="185">
        <v>50000000</v>
      </c>
      <c r="K19" s="185">
        <v>379824950</v>
      </c>
      <c r="L19" s="186" t="s">
        <v>11</v>
      </c>
      <c r="M19" s="188"/>
      <c r="N19" s="188">
        <v>731477.32</v>
      </c>
      <c r="O19" s="188">
        <f>N19*$E$183</f>
        <v>5528349.77989084</v>
      </c>
      <c r="P19" s="188"/>
      <c r="Q19" s="188">
        <v>18836061.01</v>
      </c>
      <c r="R19" s="189">
        <f>Q19*$E$183</f>
        <v>142358937.03258488</v>
      </c>
      <c r="S19" s="190"/>
      <c r="T19" s="183" t="s">
        <v>246</v>
      </c>
      <c r="U19" s="183" t="s">
        <v>177</v>
      </c>
      <c r="V19" s="183" t="s">
        <v>178</v>
      </c>
      <c r="AC19" s="192">
        <v>42004</v>
      </c>
    </row>
    <row r="20" spans="2:29" s="191" customFormat="1" ht="49.5" customHeight="1">
      <c r="B20" s="182" t="s">
        <v>60</v>
      </c>
      <c r="C20" s="183" t="s">
        <v>247</v>
      </c>
      <c r="D20" s="184" t="s">
        <v>248</v>
      </c>
      <c r="E20" s="183" t="s">
        <v>249</v>
      </c>
      <c r="F20" s="183" t="s">
        <v>250</v>
      </c>
      <c r="G20" s="184" t="s">
        <v>251</v>
      </c>
      <c r="H20" s="184" t="s">
        <v>219</v>
      </c>
      <c r="I20" s="183" t="s">
        <v>26</v>
      </c>
      <c r="J20" s="185">
        <v>250000000</v>
      </c>
      <c r="K20" s="185">
        <v>1493273250</v>
      </c>
      <c r="L20" s="186" t="s">
        <v>26</v>
      </c>
      <c r="M20" s="186"/>
      <c r="N20" s="188">
        <v>12500000</v>
      </c>
      <c r="O20" s="188">
        <f>N20*$E$182</f>
        <v>89606700</v>
      </c>
      <c r="P20" s="195"/>
      <c r="Q20" s="188">
        <v>37500000</v>
      </c>
      <c r="R20" s="189">
        <f>Q20*$E$182</f>
        <v>268820100</v>
      </c>
      <c r="S20" s="190"/>
      <c r="T20" s="183" t="s">
        <v>28</v>
      </c>
      <c r="U20" s="183" t="s">
        <v>177</v>
      </c>
      <c r="V20" s="183" t="s">
        <v>178</v>
      </c>
      <c r="W20" s="196"/>
      <c r="AC20" s="192">
        <v>42094</v>
      </c>
    </row>
    <row r="21" spans="1:29" s="191" customFormat="1" ht="49.5" customHeight="1">
      <c r="A21" s="162"/>
      <c r="B21" s="182" t="s">
        <v>61</v>
      </c>
      <c r="C21" s="183" t="s">
        <v>252</v>
      </c>
      <c r="D21" s="184" t="s">
        <v>253</v>
      </c>
      <c r="E21" s="183" t="s">
        <v>254</v>
      </c>
      <c r="F21" s="183" t="s">
        <v>255</v>
      </c>
      <c r="G21" s="184" t="s">
        <v>175</v>
      </c>
      <c r="H21" s="184" t="s">
        <v>219</v>
      </c>
      <c r="I21" s="183" t="s">
        <v>11</v>
      </c>
      <c r="J21" s="185">
        <v>45000000</v>
      </c>
      <c r="K21" s="185">
        <v>332095275</v>
      </c>
      <c r="L21" s="186" t="s">
        <v>11</v>
      </c>
      <c r="M21" s="188"/>
      <c r="N21" s="188">
        <v>463095.24</v>
      </c>
      <c r="O21" s="188">
        <f aca="true" t="shared" si="2" ref="O21:O37">N21*$E$183</f>
        <v>3499975.18463388</v>
      </c>
      <c r="P21" s="188"/>
      <c r="Q21" s="188">
        <v>31766666.64</v>
      </c>
      <c r="R21" s="189">
        <f aca="true" t="shared" si="3" ref="R21:R38">Q21*$E$183</f>
        <v>240085700.1651257</v>
      </c>
      <c r="S21" s="190"/>
      <c r="T21" s="183" t="s">
        <v>256</v>
      </c>
      <c r="U21" s="183" t="s">
        <v>177</v>
      </c>
      <c r="V21" s="183" t="s">
        <v>178</v>
      </c>
      <c r="AC21" s="192">
        <v>42185</v>
      </c>
    </row>
    <row r="22" spans="1:29" s="191" customFormat="1" ht="49.5" customHeight="1">
      <c r="A22" s="162"/>
      <c r="B22" s="182" t="s">
        <v>62</v>
      </c>
      <c r="C22" s="183" t="s">
        <v>257</v>
      </c>
      <c r="D22" s="184" t="s">
        <v>258</v>
      </c>
      <c r="E22" s="183" t="s">
        <v>259</v>
      </c>
      <c r="F22" s="183" t="s">
        <v>260</v>
      </c>
      <c r="G22" s="184" t="s">
        <v>175</v>
      </c>
      <c r="H22" s="184" t="s">
        <v>261</v>
      </c>
      <c r="I22" s="183" t="s">
        <v>262</v>
      </c>
      <c r="J22" s="185">
        <v>90000000</v>
      </c>
      <c r="K22" s="185">
        <v>673616430</v>
      </c>
      <c r="L22" s="186" t="s">
        <v>11</v>
      </c>
      <c r="M22" s="188"/>
      <c r="N22" s="188">
        <v>3000000</v>
      </c>
      <c r="O22" s="188">
        <f t="shared" si="2"/>
        <v>22673361</v>
      </c>
      <c r="P22" s="188"/>
      <c r="Q22" s="188">
        <v>55333333.35</v>
      </c>
      <c r="R22" s="189">
        <f t="shared" si="3"/>
        <v>418197547.45929646</v>
      </c>
      <c r="S22" s="190"/>
      <c r="T22" s="183" t="s">
        <v>138</v>
      </c>
      <c r="U22" s="183" t="s">
        <v>177</v>
      </c>
      <c r="V22" s="183" t="s">
        <v>178</v>
      </c>
      <c r="AC22" s="192">
        <v>42277</v>
      </c>
    </row>
    <row r="23" spans="1:29" s="191" customFormat="1" ht="72.75" customHeight="1">
      <c r="A23" s="162"/>
      <c r="B23" s="182" t="s">
        <v>63</v>
      </c>
      <c r="C23" s="184" t="s">
        <v>263</v>
      </c>
      <c r="D23" s="184" t="s">
        <v>264</v>
      </c>
      <c r="E23" s="183" t="s">
        <v>265</v>
      </c>
      <c r="F23" s="183" t="s">
        <v>266</v>
      </c>
      <c r="G23" s="184" t="s">
        <v>43</v>
      </c>
      <c r="H23" s="184" t="s">
        <v>230</v>
      </c>
      <c r="I23" s="183" t="s">
        <v>11</v>
      </c>
      <c r="J23" s="185">
        <v>45000000</v>
      </c>
      <c r="K23" s="185">
        <v>331286715</v>
      </c>
      <c r="L23" s="186" t="s">
        <v>11</v>
      </c>
      <c r="M23" s="188"/>
      <c r="N23" s="188">
        <v>1502358.12</v>
      </c>
      <c r="O23" s="188">
        <f t="shared" si="2"/>
        <v>11354502.66868044</v>
      </c>
      <c r="P23" s="188"/>
      <c r="Q23" s="188">
        <v>15023581.34</v>
      </c>
      <c r="R23" s="189">
        <f t="shared" si="3"/>
        <v>113545027.74489458</v>
      </c>
      <c r="S23" s="190"/>
      <c r="T23" s="183" t="s">
        <v>246</v>
      </c>
      <c r="U23" s="183" t="s">
        <v>177</v>
      </c>
      <c r="V23" s="183" t="s">
        <v>178</v>
      </c>
      <c r="W23" s="196"/>
      <c r="AC23" s="192">
        <v>42369</v>
      </c>
    </row>
    <row r="24" spans="1:29" s="191" customFormat="1" ht="49.5" customHeight="1">
      <c r="A24" s="162"/>
      <c r="B24" s="182" t="s">
        <v>64</v>
      </c>
      <c r="C24" s="183" t="s">
        <v>267</v>
      </c>
      <c r="D24" s="184" t="s">
        <v>268</v>
      </c>
      <c r="E24" s="183" t="s">
        <v>269</v>
      </c>
      <c r="F24" s="183" t="s">
        <v>270</v>
      </c>
      <c r="G24" s="184" t="s">
        <v>271</v>
      </c>
      <c r="H24" s="184" t="s">
        <v>219</v>
      </c>
      <c r="I24" s="183" t="s">
        <v>11</v>
      </c>
      <c r="J24" s="185">
        <v>150000000</v>
      </c>
      <c r="K24" s="185">
        <v>1125961800</v>
      </c>
      <c r="L24" s="186" t="s">
        <v>11</v>
      </c>
      <c r="M24" s="188"/>
      <c r="N24" s="188">
        <v>0</v>
      </c>
      <c r="O24" s="188">
        <f t="shared" si="2"/>
        <v>0</v>
      </c>
      <c r="P24" s="195"/>
      <c r="Q24" s="189">
        <v>35714285.73</v>
      </c>
      <c r="R24" s="189">
        <f t="shared" si="3"/>
        <v>269920964.4044795</v>
      </c>
      <c r="S24" s="190"/>
      <c r="T24" s="183" t="s">
        <v>103</v>
      </c>
      <c r="U24" s="183" t="s">
        <v>177</v>
      </c>
      <c r="V24" s="183" t="s">
        <v>202</v>
      </c>
      <c r="AC24" s="192">
        <v>42551</v>
      </c>
    </row>
    <row r="25" spans="1:29" s="191" customFormat="1" ht="49.5" customHeight="1">
      <c r="A25" s="162"/>
      <c r="B25" s="182" t="s">
        <v>65</v>
      </c>
      <c r="C25" s="183" t="s">
        <v>272</v>
      </c>
      <c r="D25" s="184" t="s">
        <v>273</v>
      </c>
      <c r="E25" s="183" t="s">
        <v>274</v>
      </c>
      <c r="F25" s="183" t="s">
        <v>275</v>
      </c>
      <c r="G25" s="184" t="s">
        <v>276</v>
      </c>
      <c r="H25" s="184" t="s">
        <v>219</v>
      </c>
      <c r="I25" s="183" t="s">
        <v>11</v>
      </c>
      <c r="J25" s="185">
        <v>100000000</v>
      </c>
      <c r="K25" s="185">
        <v>730385700</v>
      </c>
      <c r="L25" s="186" t="s">
        <v>11</v>
      </c>
      <c r="M25" s="188"/>
      <c r="N25" s="188">
        <v>0</v>
      </c>
      <c r="O25" s="188">
        <f t="shared" si="2"/>
        <v>0</v>
      </c>
      <c r="P25" s="189"/>
      <c r="Q25" s="189">
        <v>34782608.67</v>
      </c>
      <c r="R25" s="189">
        <f t="shared" si="3"/>
        <v>262879547.63221332</v>
      </c>
      <c r="S25" s="190"/>
      <c r="T25" s="183" t="s">
        <v>277</v>
      </c>
      <c r="U25" s="183" t="s">
        <v>177</v>
      </c>
      <c r="V25" s="183" t="s">
        <v>202</v>
      </c>
      <c r="W25" s="196"/>
      <c r="AC25" s="192">
        <v>42643</v>
      </c>
    </row>
    <row r="26" spans="1:29" s="191" customFormat="1" ht="49.5" customHeight="1">
      <c r="A26" s="162"/>
      <c r="B26" s="182" t="s">
        <v>66</v>
      </c>
      <c r="C26" s="183" t="s">
        <v>278</v>
      </c>
      <c r="D26" s="184" t="s">
        <v>279</v>
      </c>
      <c r="E26" s="183" t="s">
        <v>280</v>
      </c>
      <c r="F26" s="183" t="s">
        <v>278</v>
      </c>
      <c r="G26" s="184" t="s">
        <v>175</v>
      </c>
      <c r="H26" s="184" t="s">
        <v>240</v>
      </c>
      <c r="I26" s="183" t="s">
        <v>11</v>
      </c>
      <c r="J26" s="185">
        <v>60000000</v>
      </c>
      <c r="K26" s="185">
        <v>439358700</v>
      </c>
      <c r="L26" s="186" t="s">
        <v>11</v>
      </c>
      <c r="M26" s="188"/>
      <c r="N26" s="188">
        <v>310157.19</v>
      </c>
      <c r="O26" s="188">
        <f t="shared" si="2"/>
        <v>2344101.97853853</v>
      </c>
      <c r="P26" s="188"/>
      <c r="Q26" s="188">
        <v>26554779.7</v>
      </c>
      <c r="R26" s="189">
        <f t="shared" si="3"/>
        <v>200695368.80452392</v>
      </c>
      <c r="S26" s="190"/>
      <c r="T26" s="183" t="s">
        <v>281</v>
      </c>
      <c r="U26" s="183" t="s">
        <v>177</v>
      </c>
      <c r="V26" s="183" t="s">
        <v>178</v>
      </c>
      <c r="AC26" s="192">
        <v>42735</v>
      </c>
    </row>
    <row r="27" spans="1:29" s="191" customFormat="1" ht="49.5" customHeight="1">
      <c r="A27" s="162"/>
      <c r="B27" s="182" t="s">
        <v>282</v>
      </c>
      <c r="C27" s="183" t="s">
        <v>283</v>
      </c>
      <c r="D27" s="184" t="s">
        <v>284</v>
      </c>
      <c r="E27" s="183" t="s">
        <v>285</v>
      </c>
      <c r="F27" s="183" t="s">
        <v>286</v>
      </c>
      <c r="G27" s="184" t="s">
        <v>276</v>
      </c>
      <c r="H27" s="184" t="s">
        <v>219</v>
      </c>
      <c r="I27" s="183" t="s">
        <v>11</v>
      </c>
      <c r="J27" s="185">
        <v>70000000</v>
      </c>
      <c r="K27" s="185">
        <v>513625840</v>
      </c>
      <c r="L27" s="186" t="s">
        <v>11</v>
      </c>
      <c r="M27" s="188"/>
      <c r="N27" s="188">
        <v>3043478.25</v>
      </c>
      <c r="O27" s="188">
        <f t="shared" si="2"/>
        <v>23001960.35263275</v>
      </c>
      <c r="P27" s="195"/>
      <c r="Q27" s="189">
        <v>27391304.39</v>
      </c>
      <c r="R27" s="189">
        <f t="shared" si="3"/>
        <v>207017644.23178494</v>
      </c>
      <c r="S27" s="190"/>
      <c r="T27" s="183" t="s">
        <v>246</v>
      </c>
      <c r="U27" s="183" t="s">
        <v>177</v>
      </c>
      <c r="V27" s="183" t="s">
        <v>202</v>
      </c>
      <c r="W27" s="196"/>
      <c r="AC27" s="192">
        <v>42916</v>
      </c>
    </row>
    <row r="28" spans="1:29" s="191" customFormat="1" ht="49.5" customHeight="1">
      <c r="A28" s="162"/>
      <c r="B28" s="182" t="s">
        <v>287</v>
      </c>
      <c r="C28" s="183" t="s">
        <v>288</v>
      </c>
      <c r="D28" s="184" t="s">
        <v>289</v>
      </c>
      <c r="E28" s="183" t="s">
        <v>290</v>
      </c>
      <c r="F28" s="183" t="s">
        <v>291</v>
      </c>
      <c r="G28" s="184" t="s">
        <v>276</v>
      </c>
      <c r="H28" s="184" t="s">
        <v>240</v>
      </c>
      <c r="I28" s="183" t="s">
        <v>11</v>
      </c>
      <c r="J28" s="185">
        <v>66000000</v>
      </c>
      <c r="K28" s="185">
        <v>481986450</v>
      </c>
      <c r="L28" s="186" t="s">
        <v>11</v>
      </c>
      <c r="M28" s="188"/>
      <c r="N28" s="188">
        <v>2129032.26</v>
      </c>
      <c r="O28" s="188">
        <f t="shared" si="2"/>
        <v>16090772.33720862</v>
      </c>
      <c r="P28" s="188"/>
      <c r="Q28" s="188">
        <v>36193548.36</v>
      </c>
      <c r="R28" s="189">
        <f t="shared" si="3"/>
        <v>273543129.2790793</v>
      </c>
      <c r="S28" s="190"/>
      <c r="T28" s="183" t="s">
        <v>213</v>
      </c>
      <c r="U28" s="183" t="s">
        <v>177</v>
      </c>
      <c r="V28" s="183" t="s">
        <v>202</v>
      </c>
      <c r="AC28" s="192">
        <v>43008</v>
      </c>
    </row>
    <row r="29" spans="1:29" s="191" customFormat="1" ht="67.5" customHeight="1">
      <c r="A29" s="162"/>
      <c r="B29" s="182" t="s">
        <v>292</v>
      </c>
      <c r="C29" s="183" t="s">
        <v>293</v>
      </c>
      <c r="D29" s="184" t="s">
        <v>294</v>
      </c>
      <c r="E29" s="183" t="s">
        <v>295</v>
      </c>
      <c r="F29" s="183" t="s">
        <v>296</v>
      </c>
      <c r="G29" s="184" t="s">
        <v>175</v>
      </c>
      <c r="H29" s="184" t="s">
        <v>189</v>
      </c>
      <c r="I29" s="183" t="s">
        <v>11</v>
      </c>
      <c r="J29" s="185">
        <v>210000000</v>
      </c>
      <c r="K29" s="185">
        <v>1538410020</v>
      </c>
      <c r="L29" s="186" t="s">
        <v>11</v>
      </c>
      <c r="M29" s="188"/>
      <c r="N29" s="188">
        <v>1775000</v>
      </c>
      <c r="O29" s="188">
        <f t="shared" si="2"/>
        <v>13415071.925</v>
      </c>
      <c r="P29" s="188"/>
      <c r="Q29" s="188">
        <v>164901923.06</v>
      </c>
      <c r="R29" s="189">
        <f t="shared" si="3"/>
        <v>1246293610.3778682</v>
      </c>
      <c r="S29" s="190"/>
      <c r="T29" s="183" t="s">
        <v>297</v>
      </c>
      <c r="U29" s="183" t="s">
        <v>177</v>
      </c>
      <c r="V29" s="183" t="s">
        <v>178</v>
      </c>
      <c r="AC29" s="192">
        <v>43100</v>
      </c>
    </row>
    <row r="30" spans="1:29" s="191" customFormat="1" ht="49.5" customHeight="1">
      <c r="A30" s="162"/>
      <c r="B30" s="182" t="s">
        <v>298</v>
      </c>
      <c r="C30" s="183" t="s">
        <v>299</v>
      </c>
      <c r="D30" s="184" t="s">
        <v>300</v>
      </c>
      <c r="E30" s="183" t="s">
        <v>301</v>
      </c>
      <c r="F30" s="183" t="s">
        <v>299</v>
      </c>
      <c r="G30" s="184" t="s">
        <v>276</v>
      </c>
      <c r="H30" s="184" t="s">
        <v>219</v>
      </c>
      <c r="I30" s="183" t="s">
        <v>11</v>
      </c>
      <c r="J30" s="185">
        <v>80000000</v>
      </c>
      <c r="K30" s="185">
        <v>580070160</v>
      </c>
      <c r="L30" s="186" t="s">
        <v>11</v>
      </c>
      <c r="M30" s="188"/>
      <c r="N30" s="188">
        <v>3478260.87</v>
      </c>
      <c r="O30" s="188">
        <f t="shared" si="2"/>
        <v>26287954.785894692</v>
      </c>
      <c r="P30" s="188"/>
      <c r="Q30" s="188">
        <v>31304347.65</v>
      </c>
      <c r="R30" s="189">
        <f t="shared" si="3"/>
        <v>236591591.71265054</v>
      </c>
      <c r="S30" s="190"/>
      <c r="T30" s="183" t="s">
        <v>246</v>
      </c>
      <c r="U30" s="183" t="s">
        <v>177</v>
      </c>
      <c r="V30" s="183" t="s">
        <v>202</v>
      </c>
      <c r="AC30" s="192">
        <v>43190</v>
      </c>
    </row>
    <row r="31" spans="1:29" s="191" customFormat="1" ht="66.75" customHeight="1">
      <c r="A31" s="162"/>
      <c r="B31" s="182" t="s">
        <v>302</v>
      </c>
      <c r="C31" s="183" t="s">
        <v>303</v>
      </c>
      <c r="D31" s="184" t="s">
        <v>304</v>
      </c>
      <c r="E31" s="183" t="s">
        <v>305</v>
      </c>
      <c r="F31" s="183" t="s">
        <v>306</v>
      </c>
      <c r="G31" s="184" t="s">
        <v>43</v>
      </c>
      <c r="H31" s="184" t="s">
        <v>189</v>
      </c>
      <c r="I31" s="183" t="s">
        <v>11</v>
      </c>
      <c r="J31" s="185">
        <v>50000000</v>
      </c>
      <c r="K31" s="185">
        <v>362503000</v>
      </c>
      <c r="L31" s="186" t="s">
        <v>11</v>
      </c>
      <c r="M31" s="188"/>
      <c r="N31" s="188">
        <v>1190476</v>
      </c>
      <c r="O31" s="188">
        <f t="shared" si="2"/>
        <v>8997364.036612</v>
      </c>
      <c r="P31" s="188"/>
      <c r="Q31" s="188">
        <v>34523812</v>
      </c>
      <c r="R31" s="189">
        <f t="shared" si="3"/>
        <v>260923617.524044</v>
      </c>
      <c r="S31" s="190"/>
      <c r="T31" s="183" t="s">
        <v>256</v>
      </c>
      <c r="U31" s="183" t="s">
        <v>177</v>
      </c>
      <c r="V31" s="183" t="s">
        <v>178</v>
      </c>
      <c r="AC31" s="192">
        <v>43281</v>
      </c>
    </row>
    <row r="32" spans="1:29" s="191" customFormat="1" ht="49.5" customHeight="1">
      <c r="A32" s="162"/>
      <c r="B32" s="182" t="s">
        <v>307</v>
      </c>
      <c r="C32" s="183" t="s">
        <v>308</v>
      </c>
      <c r="D32" s="184" t="s">
        <v>309</v>
      </c>
      <c r="E32" s="183" t="s">
        <v>310</v>
      </c>
      <c r="F32" s="183" t="s">
        <v>311</v>
      </c>
      <c r="G32" s="184" t="s">
        <v>276</v>
      </c>
      <c r="H32" s="184" t="s">
        <v>219</v>
      </c>
      <c r="I32" s="183" t="s">
        <v>11</v>
      </c>
      <c r="J32" s="185">
        <v>50000000</v>
      </c>
      <c r="K32" s="185">
        <v>365993200</v>
      </c>
      <c r="L32" s="186" t="s">
        <v>11</v>
      </c>
      <c r="M32" s="188"/>
      <c r="N32" s="188">
        <v>2173913.04</v>
      </c>
      <c r="O32" s="188">
        <f t="shared" si="2"/>
        <v>16429971.712842481</v>
      </c>
      <c r="P32" s="188"/>
      <c r="Q32" s="188">
        <v>21739130.46</v>
      </c>
      <c r="R32" s="189">
        <f t="shared" si="3"/>
        <v>164299717.58189204</v>
      </c>
      <c r="S32" s="190"/>
      <c r="T32" s="183" t="s">
        <v>246</v>
      </c>
      <c r="U32" s="183" t="s">
        <v>177</v>
      </c>
      <c r="V32" s="183" t="s">
        <v>202</v>
      </c>
      <c r="AC32" s="192">
        <v>43373</v>
      </c>
    </row>
    <row r="33" spans="1:29" s="191" customFormat="1" ht="49.5" customHeight="1">
      <c r="A33" s="162"/>
      <c r="B33" s="182" t="s">
        <v>312</v>
      </c>
      <c r="C33" s="183" t="s">
        <v>313</v>
      </c>
      <c r="D33" s="184" t="s">
        <v>314</v>
      </c>
      <c r="E33" s="183" t="s">
        <v>315</v>
      </c>
      <c r="F33" s="183" t="s">
        <v>316</v>
      </c>
      <c r="G33" s="184" t="s">
        <v>317</v>
      </c>
      <c r="H33" s="184" t="s">
        <v>318</v>
      </c>
      <c r="I33" s="183" t="s">
        <v>11</v>
      </c>
      <c r="J33" s="185">
        <v>58800000</v>
      </c>
      <c r="K33" s="185">
        <v>431951091.6</v>
      </c>
      <c r="L33" s="186" t="s">
        <v>11</v>
      </c>
      <c r="M33" s="188"/>
      <c r="N33" s="188">
        <v>0</v>
      </c>
      <c r="O33" s="189">
        <f t="shared" si="2"/>
        <v>0</v>
      </c>
      <c r="P33" s="188"/>
      <c r="Q33" s="188">
        <v>34724078.77</v>
      </c>
      <c r="R33" s="189">
        <f t="shared" si="3"/>
        <v>262437191.11488202</v>
      </c>
      <c r="S33" s="190"/>
      <c r="T33" s="183" t="s">
        <v>246</v>
      </c>
      <c r="U33" s="183" t="s">
        <v>177</v>
      </c>
      <c r="V33" s="183" t="s">
        <v>178</v>
      </c>
      <c r="AC33" s="192">
        <v>43465</v>
      </c>
    </row>
    <row r="34" spans="1:29" s="191" customFormat="1" ht="49.5" customHeight="1">
      <c r="A34" s="162"/>
      <c r="B34" s="182" t="s">
        <v>319</v>
      </c>
      <c r="C34" s="183" t="s">
        <v>320</v>
      </c>
      <c r="D34" s="184" t="s">
        <v>321</v>
      </c>
      <c r="E34" s="183" t="s">
        <v>322</v>
      </c>
      <c r="F34" s="183" t="s">
        <v>323</v>
      </c>
      <c r="G34" s="184" t="s">
        <v>175</v>
      </c>
      <c r="H34" s="184" t="s">
        <v>240</v>
      </c>
      <c r="I34" s="183" t="s">
        <v>11</v>
      </c>
      <c r="J34" s="185">
        <v>60000000</v>
      </c>
      <c r="K34" s="185">
        <v>440905080</v>
      </c>
      <c r="L34" s="186" t="s">
        <v>11</v>
      </c>
      <c r="M34" s="188"/>
      <c r="N34" s="188">
        <v>1617784.05</v>
      </c>
      <c r="O34" s="188">
        <f t="shared" si="2"/>
        <v>12226867.261897352</v>
      </c>
      <c r="P34" s="188"/>
      <c r="Q34" s="188">
        <v>50324563.99</v>
      </c>
      <c r="R34" s="189">
        <f t="shared" si="3"/>
        <v>380342335.50429016</v>
      </c>
      <c r="S34" s="190"/>
      <c r="T34" s="183" t="s">
        <v>102</v>
      </c>
      <c r="U34" s="183" t="s">
        <v>177</v>
      </c>
      <c r="V34" s="183" t="s">
        <v>178</v>
      </c>
      <c r="AC34" s="192">
        <v>43555</v>
      </c>
    </row>
    <row r="35" spans="1:29" s="191" customFormat="1" ht="49.5" customHeight="1">
      <c r="A35" s="162"/>
      <c r="B35" s="182" t="s">
        <v>324</v>
      </c>
      <c r="C35" s="183" t="s">
        <v>320</v>
      </c>
      <c r="D35" s="184" t="s">
        <v>325</v>
      </c>
      <c r="E35" s="183" t="s">
        <v>326</v>
      </c>
      <c r="F35" s="183" t="s">
        <v>323</v>
      </c>
      <c r="G35" s="184" t="s">
        <v>43</v>
      </c>
      <c r="H35" s="184" t="s">
        <v>240</v>
      </c>
      <c r="I35" s="183" t="s">
        <v>11</v>
      </c>
      <c r="J35" s="185">
        <v>40000000</v>
      </c>
      <c r="K35" s="185">
        <v>293936720</v>
      </c>
      <c r="L35" s="186" t="s">
        <v>11</v>
      </c>
      <c r="M35" s="197"/>
      <c r="N35" s="188">
        <v>0</v>
      </c>
      <c r="O35" s="188">
        <f t="shared" si="2"/>
        <v>0</v>
      </c>
      <c r="P35" s="188"/>
      <c r="Q35" s="188">
        <v>23469627.63</v>
      </c>
      <c r="R35" s="189">
        <f t="shared" si="3"/>
        <v>177378446.5968548</v>
      </c>
      <c r="S35" s="190"/>
      <c r="T35" s="183" t="s">
        <v>256</v>
      </c>
      <c r="U35" s="183" t="s">
        <v>177</v>
      </c>
      <c r="V35" s="183" t="s">
        <v>178</v>
      </c>
      <c r="AC35" s="192">
        <v>43646</v>
      </c>
    </row>
    <row r="36" spans="1:29" s="191" customFormat="1" ht="49.5" customHeight="1">
      <c r="A36" s="162"/>
      <c r="B36" s="182" t="s">
        <v>327</v>
      </c>
      <c r="C36" s="183" t="s">
        <v>328</v>
      </c>
      <c r="D36" s="184" t="s">
        <v>329</v>
      </c>
      <c r="E36" s="183" t="s">
        <v>330</v>
      </c>
      <c r="F36" s="183" t="s">
        <v>331</v>
      </c>
      <c r="G36" s="184" t="s">
        <v>276</v>
      </c>
      <c r="H36" s="184" t="s">
        <v>219</v>
      </c>
      <c r="I36" s="183" t="s">
        <v>11</v>
      </c>
      <c r="J36" s="185">
        <v>100000000</v>
      </c>
      <c r="K36" s="185">
        <v>736862300</v>
      </c>
      <c r="L36" s="186" t="s">
        <v>11</v>
      </c>
      <c r="M36" s="188"/>
      <c r="N36" s="188">
        <v>4347826.08</v>
      </c>
      <c r="O36" s="188">
        <f t="shared" si="2"/>
        <v>32859943.425684962</v>
      </c>
      <c r="P36" s="188"/>
      <c r="Q36" s="188">
        <v>43478260.9</v>
      </c>
      <c r="R36" s="189">
        <f t="shared" si="3"/>
        <v>328599435.0126283</v>
      </c>
      <c r="S36" s="190"/>
      <c r="T36" s="183" t="s">
        <v>246</v>
      </c>
      <c r="U36" s="183" t="s">
        <v>177</v>
      </c>
      <c r="V36" s="183" t="s">
        <v>202</v>
      </c>
      <c r="AC36" s="192">
        <v>43738</v>
      </c>
    </row>
    <row r="37" spans="1:29" s="191" customFormat="1" ht="49.5" customHeight="1">
      <c r="A37" s="162"/>
      <c r="B37" s="182" t="s">
        <v>332</v>
      </c>
      <c r="C37" s="183" t="s">
        <v>333</v>
      </c>
      <c r="D37" s="184" t="s">
        <v>334</v>
      </c>
      <c r="E37" s="183" t="s">
        <v>335</v>
      </c>
      <c r="F37" s="183" t="s">
        <v>336</v>
      </c>
      <c r="G37" s="184" t="s">
        <v>337</v>
      </c>
      <c r="H37" s="184" t="s">
        <v>219</v>
      </c>
      <c r="I37" s="183" t="s">
        <v>11</v>
      </c>
      <c r="J37" s="185">
        <v>150000000</v>
      </c>
      <c r="K37" s="185">
        <v>1098419850</v>
      </c>
      <c r="L37" s="186" t="s">
        <v>11</v>
      </c>
      <c r="M37" s="188"/>
      <c r="N37" s="188">
        <v>6525000</v>
      </c>
      <c r="O37" s="188">
        <f t="shared" si="2"/>
        <v>49314560.175000004</v>
      </c>
      <c r="P37" s="188"/>
      <c r="Q37" s="188">
        <v>71700000</v>
      </c>
      <c r="R37" s="189">
        <f t="shared" si="3"/>
        <v>541893327.9</v>
      </c>
      <c r="S37" s="190"/>
      <c r="T37" s="183" t="s">
        <v>117</v>
      </c>
      <c r="U37" s="183" t="s">
        <v>177</v>
      </c>
      <c r="V37" s="183" t="s">
        <v>178</v>
      </c>
      <c r="AC37" s="192">
        <v>43830</v>
      </c>
    </row>
    <row r="38" spans="1:29" s="191" customFormat="1" ht="49.5" customHeight="1">
      <c r="A38" s="162"/>
      <c r="B38" s="182" t="s">
        <v>338</v>
      </c>
      <c r="C38" s="183" t="s">
        <v>339</v>
      </c>
      <c r="D38" s="184" t="s">
        <v>340</v>
      </c>
      <c r="E38" s="183" t="s">
        <v>341</v>
      </c>
      <c r="F38" s="183" t="s">
        <v>342</v>
      </c>
      <c r="G38" s="184" t="s">
        <v>317</v>
      </c>
      <c r="H38" s="184" t="s">
        <v>184</v>
      </c>
      <c r="I38" s="183" t="s">
        <v>11</v>
      </c>
      <c r="J38" s="185">
        <v>35300000</v>
      </c>
      <c r="K38" s="185">
        <v>257727594.5</v>
      </c>
      <c r="L38" s="186" t="s">
        <v>11</v>
      </c>
      <c r="M38" s="188"/>
      <c r="N38" s="188">
        <v>1004515.64</v>
      </c>
      <c r="O38" s="188">
        <f>N38*E183</f>
        <v>7591915.24528868</v>
      </c>
      <c r="P38" s="188"/>
      <c r="Q38" s="188">
        <v>7668802.22</v>
      </c>
      <c r="R38" s="189">
        <f t="shared" si="3"/>
        <v>57959173.72388714</v>
      </c>
      <c r="S38" s="190"/>
      <c r="T38" s="183" t="s">
        <v>277</v>
      </c>
      <c r="U38" s="183" t="s">
        <v>177</v>
      </c>
      <c r="V38" s="183" t="s">
        <v>178</v>
      </c>
      <c r="AC38" s="192">
        <v>43921</v>
      </c>
    </row>
    <row r="39" spans="1:29" s="191" customFormat="1" ht="49.5" customHeight="1">
      <c r="A39" s="162"/>
      <c r="B39" s="182" t="s">
        <v>343</v>
      </c>
      <c r="C39" s="183" t="s">
        <v>344</v>
      </c>
      <c r="D39" s="184" t="s">
        <v>345</v>
      </c>
      <c r="E39" s="183" t="s">
        <v>346</v>
      </c>
      <c r="F39" s="183" t="s">
        <v>347</v>
      </c>
      <c r="G39" s="184" t="s">
        <v>348</v>
      </c>
      <c r="H39" s="184" t="s">
        <v>240</v>
      </c>
      <c r="I39" s="183" t="s">
        <v>25</v>
      </c>
      <c r="J39" s="185">
        <v>524000000</v>
      </c>
      <c r="K39" s="185">
        <v>524000000</v>
      </c>
      <c r="L39" s="186" t="s">
        <v>25</v>
      </c>
      <c r="M39" s="186"/>
      <c r="N39" s="188">
        <v>0</v>
      </c>
      <c r="O39" s="188">
        <f>N39</f>
        <v>0</v>
      </c>
      <c r="P39" s="188"/>
      <c r="Q39" s="188">
        <v>149714285.75</v>
      </c>
      <c r="R39" s="189">
        <f>Q39</f>
        <v>149714285.75</v>
      </c>
      <c r="S39" s="190"/>
      <c r="T39" s="183" t="s">
        <v>103</v>
      </c>
      <c r="U39" s="183" t="s">
        <v>177</v>
      </c>
      <c r="V39" s="183" t="s">
        <v>202</v>
      </c>
      <c r="AC39" s="192">
        <v>44012</v>
      </c>
    </row>
    <row r="40" spans="1:29" s="191" customFormat="1" ht="49.5" customHeight="1">
      <c r="A40" s="162"/>
      <c r="B40" s="182" t="s">
        <v>349</v>
      </c>
      <c r="C40" s="183" t="s">
        <v>350</v>
      </c>
      <c r="D40" s="184" t="s">
        <v>351</v>
      </c>
      <c r="E40" s="183" t="s">
        <v>352</v>
      </c>
      <c r="F40" s="183" t="s">
        <v>353</v>
      </c>
      <c r="G40" s="184" t="s">
        <v>354</v>
      </c>
      <c r="H40" s="184" t="s">
        <v>355</v>
      </c>
      <c r="I40" s="183" t="s">
        <v>11</v>
      </c>
      <c r="J40" s="185">
        <v>120000000</v>
      </c>
      <c r="K40" s="185">
        <v>878205480</v>
      </c>
      <c r="L40" s="186" t="s">
        <v>11</v>
      </c>
      <c r="M40" s="188">
        <v>3400000</v>
      </c>
      <c r="N40" s="188">
        <v>7058823.53</v>
      </c>
      <c r="O40" s="188">
        <f>N40*E183</f>
        <v>53349084.71032812</v>
      </c>
      <c r="P40" s="188"/>
      <c r="Q40" s="188">
        <v>40987058.82</v>
      </c>
      <c r="R40" s="189">
        <f aca="true" t="shared" si="4" ref="R40:R75">Q40*$E$183</f>
        <v>309771460.3180314</v>
      </c>
      <c r="S40" s="190"/>
      <c r="T40" s="183" t="s">
        <v>75</v>
      </c>
      <c r="U40" s="183" t="s">
        <v>177</v>
      </c>
      <c r="V40" s="183" t="s">
        <v>178</v>
      </c>
      <c r="AC40" s="192">
        <v>44104</v>
      </c>
    </row>
    <row r="41" spans="1:29" s="191" customFormat="1" ht="49.5" customHeight="1">
      <c r="A41" s="162"/>
      <c r="B41" s="182" t="s">
        <v>356</v>
      </c>
      <c r="C41" s="183" t="s">
        <v>357</v>
      </c>
      <c r="D41" s="184" t="s">
        <v>358</v>
      </c>
      <c r="E41" s="183" t="s">
        <v>359</v>
      </c>
      <c r="F41" s="183" t="s">
        <v>360</v>
      </c>
      <c r="G41" s="184" t="s">
        <v>354</v>
      </c>
      <c r="H41" s="184" t="s">
        <v>189</v>
      </c>
      <c r="I41" s="183" t="s">
        <v>11</v>
      </c>
      <c r="J41" s="185">
        <v>110000000</v>
      </c>
      <c r="K41" s="185">
        <v>803856900</v>
      </c>
      <c r="L41" s="186" t="s">
        <v>11</v>
      </c>
      <c r="M41" s="188"/>
      <c r="N41" s="188">
        <v>1650000</v>
      </c>
      <c r="O41" s="188">
        <f>N41*$E$183</f>
        <v>12470348.55</v>
      </c>
      <c r="P41" s="188"/>
      <c r="Q41" s="188">
        <v>94600000</v>
      </c>
      <c r="R41" s="189">
        <f t="shared" si="4"/>
        <v>714966650.2</v>
      </c>
      <c r="S41" s="190"/>
      <c r="T41" s="183" t="s">
        <v>256</v>
      </c>
      <c r="U41" s="183" t="s">
        <v>177</v>
      </c>
      <c r="V41" s="183" t="s">
        <v>178</v>
      </c>
      <c r="AC41" s="192">
        <v>44196</v>
      </c>
    </row>
    <row r="42" spans="1:29" s="191" customFormat="1" ht="49.5" customHeight="1">
      <c r="A42" s="162"/>
      <c r="B42" s="182" t="s">
        <v>361</v>
      </c>
      <c r="C42" s="183" t="s">
        <v>357</v>
      </c>
      <c r="D42" s="184" t="s">
        <v>358</v>
      </c>
      <c r="E42" s="183" t="s">
        <v>362</v>
      </c>
      <c r="F42" s="183" t="s">
        <v>360</v>
      </c>
      <c r="G42" s="184" t="s">
        <v>354</v>
      </c>
      <c r="H42" s="184" t="s">
        <v>189</v>
      </c>
      <c r="I42" s="183" t="s">
        <v>11</v>
      </c>
      <c r="J42" s="185">
        <v>139625000</v>
      </c>
      <c r="K42" s="185">
        <v>1020350178.75</v>
      </c>
      <c r="L42" s="186" t="s">
        <v>11</v>
      </c>
      <c r="M42" s="188"/>
      <c r="N42" s="188">
        <v>3490625</v>
      </c>
      <c r="O42" s="188">
        <f>N42*$E$183</f>
        <v>26381400.246875</v>
      </c>
      <c r="P42" s="188"/>
      <c r="Q42" s="188">
        <v>76253750</v>
      </c>
      <c r="R42" s="189">
        <f t="shared" si="4"/>
        <v>576309600.4512501</v>
      </c>
      <c r="S42" s="190"/>
      <c r="T42" s="183" t="s">
        <v>84</v>
      </c>
      <c r="U42" s="183" t="s">
        <v>177</v>
      </c>
      <c r="V42" s="183" t="s">
        <v>178</v>
      </c>
      <c r="AC42" s="192">
        <v>44286</v>
      </c>
    </row>
    <row r="43" spans="1:29" s="191" customFormat="1" ht="49.5" customHeight="1">
      <c r="A43" s="162"/>
      <c r="B43" s="182" t="s">
        <v>363</v>
      </c>
      <c r="C43" s="183" t="s">
        <v>357</v>
      </c>
      <c r="D43" s="184" t="s">
        <v>364</v>
      </c>
      <c r="E43" s="183" t="s">
        <v>365</v>
      </c>
      <c r="F43" s="183" t="s">
        <v>353</v>
      </c>
      <c r="G43" s="184" t="s">
        <v>175</v>
      </c>
      <c r="H43" s="184" t="s">
        <v>366</v>
      </c>
      <c r="I43" s="183" t="s">
        <v>11</v>
      </c>
      <c r="J43" s="185">
        <v>100000000</v>
      </c>
      <c r="K43" s="185">
        <v>731837900</v>
      </c>
      <c r="L43" s="186" t="s">
        <v>11</v>
      </c>
      <c r="M43" s="188"/>
      <c r="N43" s="188">
        <v>317073.17</v>
      </c>
      <c r="O43" s="188">
        <f>N43*E183</f>
        <v>2396371.48227479</v>
      </c>
      <c r="P43" s="188"/>
      <c r="Q43" s="188">
        <v>75209756.09</v>
      </c>
      <c r="R43" s="189">
        <f t="shared" si="4"/>
        <v>568419316.8501729</v>
      </c>
      <c r="S43" s="190"/>
      <c r="T43" s="183" t="s">
        <v>367</v>
      </c>
      <c r="U43" s="183" t="s">
        <v>177</v>
      </c>
      <c r="V43" s="183" t="s">
        <v>178</v>
      </c>
      <c r="AC43" s="192">
        <v>44377</v>
      </c>
    </row>
    <row r="44" spans="1:29" s="191" customFormat="1" ht="49.5" customHeight="1">
      <c r="A44" s="162"/>
      <c r="B44" s="182" t="s">
        <v>368</v>
      </c>
      <c r="C44" s="183" t="s">
        <v>369</v>
      </c>
      <c r="D44" s="184" t="s">
        <v>370</v>
      </c>
      <c r="E44" s="183" t="s">
        <v>371</v>
      </c>
      <c r="F44" s="183" t="s">
        <v>372</v>
      </c>
      <c r="G44" s="184" t="s">
        <v>175</v>
      </c>
      <c r="H44" s="184" t="s">
        <v>373</v>
      </c>
      <c r="I44" s="183" t="s">
        <v>11</v>
      </c>
      <c r="J44" s="185">
        <v>190000000</v>
      </c>
      <c r="K44" s="185">
        <v>1390963780</v>
      </c>
      <c r="L44" s="186" t="s">
        <v>11</v>
      </c>
      <c r="M44" s="188"/>
      <c r="N44" s="188">
        <v>6155913.98</v>
      </c>
      <c r="O44" s="188">
        <f>N44*E183</f>
        <v>46525086.65116227</v>
      </c>
      <c r="P44" s="188"/>
      <c r="Q44" s="188">
        <v>153064516.12</v>
      </c>
      <c r="R44" s="189">
        <f t="shared" si="4"/>
        <v>1156829010.0930264</v>
      </c>
      <c r="S44" s="190"/>
      <c r="T44" s="183" t="s">
        <v>374</v>
      </c>
      <c r="U44" s="183" t="s">
        <v>177</v>
      </c>
      <c r="V44" s="183" t="s">
        <v>178</v>
      </c>
      <c r="AC44" s="192">
        <v>44469</v>
      </c>
    </row>
    <row r="45" spans="1:29" s="191" customFormat="1" ht="49.5" customHeight="1">
      <c r="A45" s="162"/>
      <c r="B45" s="182" t="s">
        <v>375</v>
      </c>
      <c r="C45" s="183" t="s">
        <v>376</v>
      </c>
      <c r="D45" s="184" t="s">
        <v>377</v>
      </c>
      <c r="E45" s="183" t="s">
        <v>378</v>
      </c>
      <c r="F45" s="183" t="s">
        <v>379</v>
      </c>
      <c r="G45" s="184" t="s">
        <v>337</v>
      </c>
      <c r="H45" s="184" t="s">
        <v>230</v>
      </c>
      <c r="I45" s="183" t="s">
        <v>11</v>
      </c>
      <c r="J45" s="185">
        <v>110000000</v>
      </c>
      <c r="K45" s="185">
        <v>805496120</v>
      </c>
      <c r="L45" s="186" t="s">
        <v>11</v>
      </c>
      <c r="M45" s="188"/>
      <c r="N45" s="188"/>
      <c r="O45" s="188"/>
      <c r="P45" s="188"/>
      <c r="Q45" s="188">
        <v>110000000</v>
      </c>
      <c r="R45" s="189">
        <f t="shared" si="4"/>
        <v>831356570</v>
      </c>
      <c r="S45" s="190"/>
      <c r="T45" s="183" t="s">
        <v>28</v>
      </c>
      <c r="U45" s="183" t="s">
        <v>177</v>
      </c>
      <c r="V45" s="183" t="s">
        <v>178</v>
      </c>
      <c r="AC45" s="192">
        <v>44561</v>
      </c>
    </row>
    <row r="46" spans="1:29" s="191" customFormat="1" ht="49.5" customHeight="1">
      <c r="A46" s="162"/>
      <c r="B46" s="182" t="s">
        <v>380</v>
      </c>
      <c r="C46" s="183" t="s">
        <v>381</v>
      </c>
      <c r="D46" s="184" t="s">
        <v>382</v>
      </c>
      <c r="E46" s="183" t="s">
        <v>383</v>
      </c>
      <c r="F46" s="183" t="s">
        <v>384</v>
      </c>
      <c r="G46" s="184" t="s">
        <v>385</v>
      </c>
      <c r="H46" s="184" t="s">
        <v>189</v>
      </c>
      <c r="I46" s="183" t="s">
        <v>11</v>
      </c>
      <c r="J46" s="185">
        <v>200000000</v>
      </c>
      <c r="K46" s="185">
        <v>1464363400</v>
      </c>
      <c r="L46" s="186" t="s">
        <v>11</v>
      </c>
      <c r="M46" s="188"/>
      <c r="N46" s="188">
        <v>9090909.09</v>
      </c>
      <c r="O46" s="188">
        <f aca="true" t="shared" si="5" ref="O46:O52">N46*$E$183</f>
        <v>68707154.53858383</v>
      </c>
      <c r="P46" s="188"/>
      <c r="Q46" s="188">
        <v>100000000.01</v>
      </c>
      <c r="R46" s="189">
        <f t="shared" si="4"/>
        <v>755778700.075578</v>
      </c>
      <c r="S46" s="190"/>
      <c r="T46" s="183" t="s">
        <v>117</v>
      </c>
      <c r="U46" s="183" t="s">
        <v>177</v>
      </c>
      <c r="V46" s="183" t="s">
        <v>178</v>
      </c>
      <c r="AC46" s="192">
        <v>44651</v>
      </c>
    </row>
    <row r="47" spans="1:29" s="191" customFormat="1" ht="49.5" customHeight="1">
      <c r="A47" s="162"/>
      <c r="B47" s="182" t="s">
        <v>386</v>
      </c>
      <c r="C47" s="183" t="s">
        <v>387</v>
      </c>
      <c r="D47" s="184" t="s">
        <v>388</v>
      </c>
      <c r="E47" s="183" t="s">
        <v>389</v>
      </c>
      <c r="F47" s="183" t="s">
        <v>390</v>
      </c>
      <c r="G47" s="184" t="s">
        <v>391</v>
      </c>
      <c r="H47" s="184" t="s">
        <v>189</v>
      </c>
      <c r="I47" s="183" t="s">
        <v>11</v>
      </c>
      <c r="J47" s="185">
        <v>140000000</v>
      </c>
      <c r="K47" s="185">
        <v>1019137420</v>
      </c>
      <c r="L47" s="186" t="s">
        <v>11</v>
      </c>
      <c r="M47" s="188"/>
      <c r="N47" s="188">
        <v>0</v>
      </c>
      <c r="O47" s="188">
        <f t="shared" si="5"/>
        <v>0</v>
      </c>
      <c r="P47" s="188"/>
      <c r="Q47" s="188">
        <v>76363636.49</v>
      </c>
      <c r="R47" s="189">
        <f t="shared" si="4"/>
        <v>577140099.1368476</v>
      </c>
      <c r="S47" s="190"/>
      <c r="T47" s="183" t="s">
        <v>117</v>
      </c>
      <c r="U47" s="183" t="s">
        <v>177</v>
      </c>
      <c r="V47" s="183" t="s">
        <v>178</v>
      </c>
      <c r="AC47" s="192">
        <v>44742</v>
      </c>
    </row>
    <row r="48" spans="1:29" s="191" customFormat="1" ht="49.5" customHeight="1">
      <c r="A48" s="162"/>
      <c r="B48" s="182" t="s">
        <v>392</v>
      </c>
      <c r="C48" s="183" t="s">
        <v>393</v>
      </c>
      <c r="D48" s="184" t="s">
        <v>394</v>
      </c>
      <c r="E48" s="183" t="s">
        <v>395</v>
      </c>
      <c r="F48" s="183" t="s">
        <v>396</v>
      </c>
      <c r="G48" s="184" t="s">
        <v>397</v>
      </c>
      <c r="H48" s="184" t="s">
        <v>230</v>
      </c>
      <c r="I48" s="183" t="s">
        <v>11</v>
      </c>
      <c r="J48" s="185">
        <v>150000000</v>
      </c>
      <c r="K48" s="185">
        <v>1088391300</v>
      </c>
      <c r="L48" s="186" t="s">
        <v>11</v>
      </c>
      <c r="M48" s="188"/>
      <c r="N48" s="188">
        <v>6521739.13</v>
      </c>
      <c r="O48" s="188">
        <f t="shared" si="5"/>
        <v>49289915.21410531</v>
      </c>
      <c r="P48" s="188"/>
      <c r="Q48" s="188">
        <v>84782608.7</v>
      </c>
      <c r="R48" s="189">
        <f t="shared" si="4"/>
        <v>640768897.8589469</v>
      </c>
      <c r="S48" s="190"/>
      <c r="T48" s="183" t="s">
        <v>90</v>
      </c>
      <c r="U48" s="183" t="s">
        <v>177</v>
      </c>
      <c r="V48" s="183" t="s">
        <v>178</v>
      </c>
      <c r="AC48" s="192">
        <v>44834</v>
      </c>
    </row>
    <row r="49" spans="1:29" s="191" customFormat="1" ht="49.5" customHeight="1">
      <c r="A49" s="162"/>
      <c r="B49" s="182" t="s">
        <v>398</v>
      </c>
      <c r="C49" s="183" t="s">
        <v>399</v>
      </c>
      <c r="D49" s="184" t="s">
        <v>400</v>
      </c>
      <c r="E49" s="183" t="s">
        <v>401</v>
      </c>
      <c r="F49" s="183" t="s">
        <v>402</v>
      </c>
      <c r="G49" s="184" t="s">
        <v>200</v>
      </c>
      <c r="H49" s="184" t="s">
        <v>240</v>
      </c>
      <c r="I49" s="183" t="s">
        <v>11</v>
      </c>
      <c r="J49" s="185">
        <v>85000000</v>
      </c>
      <c r="K49" s="185">
        <v>616084420</v>
      </c>
      <c r="L49" s="186" t="s">
        <v>11</v>
      </c>
      <c r="M49" s="188"/>
      <c r="N49" s="188">
        <v>3695652.18</v>
      </c>
      <c r="O49" s="188">
        <f t="shared" si="5"/>
        <v>27930952.00252566</v>
      </c>
      <c r="P49" s="188"/>
      <c r="Q49" s="188">
        <v>48043478.2</v>
      </c>
      <c r="R49" s="189">
        <f t="shared" si="4"/>
        <v>363102374.9747434</v>
      </c>
      <c r="S49" s="190"/>
      <c r="T49" s="183" t="s">
        <v>90</v>
      </c>
      <c r="U49" s="183" t="s">
        <v>177</v>
      </c>
      <c r="V49" s="183" t="s">
        <v>202</v>
      </c>
      <c r="AC49" s="192">
        <v>44926</v>
      </c>
    </row>
    <row r="50" spans="1:29" s="191" customFormat="1" ht="49.5" customHeight="1">
      <c r="A50" s="162"/>
      <c r="B50" s="182" t="s">
        <v>403</v>
      </c>
      <c r="C50" s="183" t="s">
        <v>404</v>
      </c>
      <c r="D50" s="184" t="s">
        <v>405</v>
      </c>
      <c r="E50" s="183" t="s">
        <v>406</v>
      </c>
      <c r="F50" s="183" t="s">
        <v>407</v>
      </c>
      <c r="G50" s="184" t="s">
        <v>408</v>
      </c>
      <c r="H50" s="184" t="s">
        <v>219</v>
      </c>
      <c r="I50" s="183" t="s">
        <v>11</v>
      </c>
      <c r="J50" s="185">
        <v>125000000</v>
      </c>
      <c r="K50" s="185">
        <v>892152000</v>
      </c>
      <c r="L50" s="186" t="s">
        <v>11</v>
      </c>
      <c r="M50" s="188"/>
      <c r="N50" s="188">
        <v>0</v>
      </c>
      <c r="O50" s="188">
        <f t="shared" si="5"/>
        <v>0</v>
      </c>
      <c r="P50" s="188"/>
      <c r="Q50" s="189">
        <v>76086956.57</v>
      </c>
      <c r="R50" s="189">
        <f t="shared" si="4"/>
        <v>575049011.2343105</v>
      </c>
      <c r="S50" s="190"/>
      <c r="T50" s="183" t="s">
        <v>90</v>
      </c>
      <c r="U50" s="183" t="s">
        <v>177</v>
      </c>
      <c r="V50" s="183" t="s">
        <v>178</v>
      </c>
      <c r="AC50" s="192">
        <v>45016</v>
      </c>
    </row>
    <row r="51" spans="1:29" s="191" customFormat="1" ht="49.5" customHeight="1">
      <c r="A51" s="194">
        <v>495</v>
      </c>
      <c r="B51" s="182" t="s">
        <v>409</v>
      </c>
      <c r="C51" s="183" t="s">
        <v>410</v>
      </c>
      <c r="D51" s="184" t="s">
        <v>411</v>
      </c>
      <c r="E51" s="183" t="s">
        <v>412</v>
      </c>
      <c r="F51" s="183" t="s">
        <v>413</v>
      </c>
      <c r="G51" s="184" t="s">
        <v>414</v>
      </c>
      <c r="H51" s="184" t="s">
        <v>240</v>
      </c>
      <c r="I51" s="183" t="s">
        <v>11</v>
      </c>
      <c r="J51" s="185">
        <v>75551000</v>
      </c>
      <c r="K51" s="185">
        <v>538092732</v>
      </c>
      <c r="L51" s="186" t="s">
        <v>11</v>
      </c>
      <c r="M51" s="188"/>
      <c r="N51" s="188">
        <v>3284826.08</v>
      </c>
      <c r="O51" s="188">
        <f t="shared" si="5"/>
        <v>24826015.844684962</v>
      </c>
      <c r="P51" s="188"/>
      <c r="Q51" s="188">
        <v>45987565.28</v>
      </c>
      <c r="R51" s="189">
        <f t="shared" si="4"/>
        <v>347564223.0348354</v>
      </c>
      <c r="S51" s="190"/>
      <c r="T51" s="183" t="s">
        <v>90</v>
      </c>
      <c r="U51" s="183" t="s">
        <v>177</v>
      </c>
      <c r="V51" s="183" t="s">
        <v>202</v>
      </c>
      <c r="AC51" s="192">
        <v>45107</v>
      </c>
    </row>
    <row r="52" spans="1:29" s="191" customFormat="1" ht="49.5" customHeight="1">
      <c r="A52" s="194"/>
      <c r="B52" s="182" t="s">
        <v>415</v>
      </c>
      <c r="C52" s="183" t="s">
        <v>416</v>
      </c>
      <c r="D52" s="184" t="s">
        <v>417</v>
      </c>
      <c r="E52" s="183" t="s">
        <v>418</v>
      </c>
      <c r="F52" s="183" t="s">
        <v>419</v>
      </c>
      <c r="G52" s="184" t="s">
        <v>200</v>
      </c>
      <c r="H52" s="184" t="s">
        <v>230</v>
      </c>
      <c r="I52" s="183" t="s">
        <v>11</v>
      </c>
      <c r="J52" s="185">
        <v>70000000</v>
      </c>
      <c r="K52" s="185">
        <v>502827360</v>
      </c>
      <c r="L52" s="186" t="s">
        <v>11</v>
      </c>
      <c r="M52" s="189"/>
      <c r="N52" s="189">
        <v>70000000</v>
      </c>
      <c r="O52" s="189">
        <f t="shared" si="5"/>
        <v>529045090</v>
      </c>
      <c r="P52" s="189"/>
      <c r="Q52" s="189">
        <v>0</v>
      </c>
      <c r="R52" s="189">
        <f t="shared" si="4"/>
        <v>0</v>
      </c>
      <c r="S52" s="190"/>
      <c r="T52" s="183" t="s">
        <v>220</v>
      </c>
      <c r="U52" s="183" t="s">
        <v>177</v>
      </c>
      <c r="V52" s="183" t="s">
        <v>202</v>
      </c>
      <c r="AC52" s="192">
        <v>45199</v>
      </c>
    </row>
    <row r="53" spans="1:29" s="191" customFormat="1" ht="49.5" customHeight="1">
      <c r="A53" s="198"/>
      <c r="B53" s="182" t="s">
        <v>420</v>
      </c>
      <c r="C53" s="183" t="s">
        <v>421</v>
      </c>
      <c r="D53" s="184" t="s">
        <v>422</v>
      </c>
      <c r="E53" s="183" t="s">
        <v>423</v>
      </c>
      <c r="F53" s="183" t="s">
        <v>424</v>
      </c>
      <c r="G53" s="184" t="s">
        <v>317</v>
      </c>
      <c r="H53" s="184" t="s">
        <v>184</v>
      </c>
      <c r="I53" s="183" t="s">
        <v>11</v>
      </c>
      <c r="J53" s="185">
        <v>84000000</v>
      </c>
      <c r="K53" s="185">
        <v>612530940</v>
      </c>
      <c r="L53" s="186" t="s">
        <v>11</v>
      </c>
      <c r="M53" s="188">
        <v>4393649.56</v>
      </c>
      <c r="N53" s="188"/>
      <c r="O53" s="188"/>
      <c r="P53" s="188"/>
      <c r="Q53" s="188">
        <v>48796315.87</v>
      </c>
      <c r="R53" s="189">
        <f t="shared" si="4"/>
        <v>368792161.73017967</v>
      </c>
      <c r="S53" s="190"/>
      <c r="T53" s="183" t="s">
        <v>256</v>
      </c>
      <c r="U53" s="183" t="s">
        <v>177</v>
      </c>
      <c r="V53" s="183" t="s">
        <v>178</v>
      </c>
      <c r="AC53" s="192">
        <v>45291</v>
      </c>
    </row>
    <row r="54" spans="1:29" s="191" customFormat="1" ht="49.5" customHeight="1">
      <c r="A54" s="162"/>
      <c r="B54" s="182" t="s">
        <v>425</v>
      </c>
      <c r="C54" s="183" t="s">
        <v>426</v>
      </c>
      <c r="D54" s="184" t="s">
        <v>427</v>
      </c>
      <c r="E54" s="183" t="s">
        <v>428</v>
      </c>
      <c r="F54" s="183" t="s">
        <v>429</v>
      </c>
      <c r="G54" s="184" t="s">
        <v>27</v>
      </c>
      <c r="H54" s="184" t="s">
        <v>430</v>
      </c>
      <c r="I54" s="183" t="s">
        <v>25</v>
      </c>
      <c r="J54" s="185">
        <v>17500000</v>
      </c>
      <c r="K54" s="185">
        <v>17500000</v>
      </c>
      <c r="L54" s="186" t="s">
        <v>11</v>
      </c>
      <c r="M54" s="188"/>
      <c r="N54" s="188">
        <v>69068.82</v>
      </c>
      <c r="O54" s="188">
        <f>N54*$E$183</f>
        <v>522007.42990134005</v>
      </c>
      <c r="P54" s="188"/>
      <c r="Q54" s="188">
        <v>138137.71</v>
      </c>
      <c r="R54" s="189">
        <f t="shared" si="4"/>
        <v>1044015.3888477699</v>
      </c>
      <c r="S54" s="190"/>
      <c r="T54" s="183" t="s">
        <v>220</v>
      </c>
      <c r="U54" s="183" t="s">
        <v>177</v>
      </c>
      <c r="V54" s="183" t="s">
        <v>202</v>
      </c>
      <c r="AC54" s="199"/>
    </row>
    <row r="55" spans="1:29" s="191" customFormat="1" ht="49.5" customHeight="1">
      <c r="A55" s="162"/>
      <c r="B55" s="182" t="s">
        <v>431</v>
      </c>
      <c r="C55" s="183" t="s">
        <v>432</v>
      </c>
      <c r="D55" s="184" t="s">
        <v>433</v>
      </c>
      <c r="E55" s="183" t="s">
        <v>434</v>
      </c>
      <c r="F55" s="183" t="s">
        <v>435</v>
      </c>
      <c r="G55" s="184" t="s">
        <v>317</v>
      </c>
      <c r="H55" s="184" t="s">
        <v>436</v>
      </c>
      <c r="I55" s="183" t="s">
        <v>11</v>
      </c>
      <c r="J55" s="185">
        <v>100000000</v>
      </c>
      <c r="K55" s="185">
        <v>725874200</v>
      </c>
      <c r="L55" s="186" t="s">
        <v>11</v>
      </c>
      <c r="M55" s="188"/>
      <c r="N55" s="188">
        <v>2327240.43</v>
      </c>
      <c r="O55" s="188">
        <f>N55*E183</f>
        <v>17588787.467728414</v>
      </c>
      <c r="P55" s="188"/>
      <c r="Q55" s="188">
        <v>97554323.28</v>
      </c>
      <c r="R55" s="189">
        <f t="shared" si="4"/>
        <v>737294796.2793814</v>
      </c>
      <c r="S55" s="190"/>
      <c r="T55" s="183" t="s">
        <v>437</v>
      </c>
      <c r="U55" s="183" t="s">
        <v>177</v>
      </c>
      <c r="V55" s="183" t="s">
        <v>178</v>
      </c>
      <c r="AC55" s="199"/>
    </row>
    <row r="56" spans="1:29" s="191" customFormat="1" ht="49.5" customHeight="1">
      <c r="A56" s="162"/>
      <c r="B56" s="182" t="s">
        <v>438</v>
      </c>
      <c r="C56" s="183" t="s">
        <v>439</v>
      </c>
      <c r="D56" s="184" t="s">
        <v>440</v>
      </c>
      <c r="E56" s="183" t="s">
        <v>441</v>
      </c>
      <c r="F56" s="183" t="s">
        <v>442</v>
      </c>
      <c r="G56" s="184" t="s">
        <v>443</v>
      </c>
      <c r="H56" s="184" t="s">
        <v>444</v>
      </c>
      <c r="I56" s="183" t="s">
        <v>11</v>
      </c>
      <c r="J56" s="185">
        <v>12300000</v>
      </c>
      <c r="K56" s="185">
        <v>89652756.6</v>
      </c>
      <c r="L56" s="186" t="s">
        <v>11</v>
      </c>
      <c r="M56" s="188"/>
      <c r="N56" s="188">
        <v>512500</v>
      </c>
      <c r="O56" s="188">
        <f>N56*$E$183</f>
        <v>3873365.8375</v>
      </c>
      <c r="P56" s="188"/>
      <c r="Q56" s="188">
        <v>7687500</v>
      </c>
      <c r="R56" s="189">
        <f t="shared" si="4"/>
        <v>58100487.5625</v>
      </c>
      <c r="S56" s="190">
        <v>0</v>
      </c>
      <c r="T56" s="183" t="s">
        <v>213</v>
      </c>
      <c r="U56" s="183" t="s">
        <v>445</v>
      </c>
      <c r="V56" s="183" t="s">
        <v>202</v>
      </c>
      <c r="AC56" s="199"/>
    </row>
    <row r="57" spans="1:29" s="191" customFormat="1" ht="49.5" customHeight="1">
      <c r="A57" s="162"/>
      <c r="B57" s="182" t="s">
        <v>446</v>
      </c>
      <c r="C57" s="183" t="s">
        <v>447</v>
      </c>
      <c r="D57" s="184" t="s">
        <v>448</v>
      </c>
      <c r="E57" s="183" t="s">
        <v>449</v>
      </c>
      <c r="F57" s="183" t="s">
        <v>450</v>
      </c>
      <c r="G57" s="184" t="s">
        <v>27</v>
      </c>
      <c r="H57" s="200" t="s">
        <v>451</v>
      </c>
      <c r="I57" s="183" t="s">
        <v>11</v>
      </c>
      <c r="J57" s="185">
        <v>45000000</v>
      </c>
      <c r="K57" s="185">
        <v>326248245</v>
      </c>
      <c r="L57" s="186" t="s">
        <v>11</v>
      </c>
      <c r="M57" s="201"/>
      <c r="N57" s="188"/>
      <c r="O57" s="188"/>
      <c r="P57" s="188"/>
      <c r="Q57" s="188">
        <v>31153846.16</v>
      </c>
      <c r="R57" s="189">
        <f t="shared" si="4"/>
        <v>235454133.50804794</v>
      </c>
      <c r="S57" s="190"/>
      <c r="T57" s="183" t="s">
        <v>28</v>
      </c>
      <c r="U57" s="183" t="s">
        <v>177</v>
      </c>
      <c r="V57" s="183" t="s">
        <v>178</v>
      </c>
      <c r="AC57" s="199"/>
    </row>
    <row r="58" spans="1:29" s="191" customFormat="1" ht="49.5" customHeight="1">
      <c r="A58" s="162"/>
      <c r="B58" s="182" t="s">
        <v>452</v>
      </c>
      <c r="C58" s="183" t="s">
        <v>453</v>
      </c>
      <c r="D58" s="184" t="s">
        <v>454</v>
      </c>
      <c r="E58" s="183" t="s">
        <v>455</v>
      </c>
      <c r="F58" s="183" t="s">
        <v>456</v>
      </c>
      <c r="G58" s="184" t="s">
        <v>43</v>
      </c>
      <c r="H58" s="184" t="s">
        <v>457</v>
      </c>
      <c r="I58" s="183" t="s">
        <v>11</v>
      </c>
      <c r="J58" s="185">
        <v>12000000</v>
      </c>
      <c r="K58" s="185">
        <v>87000696</v>
      </c>
      <c r="L58" s="186" t="s">
        <v>11</v>
      </c>
      <c r="M58" s="188"/>
      <c r="N58" s="188">
        <v>361192.62</v>
      </c>
      <c r="O58" s="188">
        <f>N58*$E$183</f>
        <v>2729816.88793194</v>
      </c>
      <c r="P58" s="202"/>
      <c r="Q58" s="188">
        <v>6140274.54</v>
      </c>
      <c r="R58" s="189">
        <f t="shared" si="4"/>
        <v>46406887.094842985</v>
      </c>
      <c r="S58" s="190"/>
      <c r="T58" s="183" t="s">
        <v>213</v>
      </c>
      <c r="U58" s="183" t="s">
        <v>177</v>
      </c>
      <c r="V58" s="183" t="s">
        <v>178</v>
      </c>
      <c r="AC58" s="199"/>
    </row>
    <row r="59" spans="1:29" s="191" customFormat="1" ht="69" customHeight="1">
      <c r="A59" s="162"/>
      <c r="B59" s="182" t="s">
        <v>458</v>
      </c>
      <c r="C59" s="183" t="s">
        <v>459</v>
      </c>
      <c r="D59" s="184" t="s">
        <v>460</v>
      </c>
      <c r="E59" s="183" t="s">
        <v>461</v>
      </c>
      <c r="F59" s="183" t="s">
        <v>462</v>
      </c>
      <c r="G59" s="184" t="s">
        <v>463</v>
      </c>
      <c r="H59" s="184" t="s">
        <v>240</v>
      </c>
      <c r="I59" s="183" t="s">
        <v>11</v>
      </c>
      <c r="J59" s="185">
        <v>120000000</v>
      </c>
      <c r="K59" s="185">
        <v>863855760</v>
      </c>
      <c r="L59" s="186" t="s">
        <v>11</v>
      </c>
      <c r="M59" s="188"/>
      <c r="N59" s="188">
        <v>0</v>
      </c>
      <c r="O59" s="188">
        <f>N59*$E$183</f>
        <v>0</v>
      </c>
      <c r="P59" s="188"/>
      <c r="Q59" s="188">
        <v>21818181.77</v>
      </c>
      <c r="R59" s="189">
        <f t="shared" si="4"/>
        <v>164897170.544943</v>
      </c>
      <c r="S59" s="190"/>
      <c r="T59" s="183" t="s">
        <v>28</v>
      </c>
      <c r="U59" s="183" t="s">
        <v>177</v>
      </c>
      <c r="V59" s="183" t="s">
        <v>202</v>
      </c>
      <c r="AC59" s="199"/>
    </row>
    <row r="60" spans="1:29" s="191" customFormat="1" ht="49.5" customHeight="1">
      <c r="A60" s="162"/>
      <c r="B60" s="182" t="s">
        <v>464</v>
      </c>
      <c r="C60" s="183" t="s">
        <v>465</v>
      </c>
      <c r="D60" s="184" t="s">
        <v>466</v>
      </c>
      <c r="E60" s="183" t="s">
        <v>467</v>
      </c>
      <c r="F60" s="183" t="s">
        <v>468</v>
      </c>
      <c r="G60" s="184" t="s">
        <v>175</v>
      </c>
      <c r="H60" s="184" t="s">
        <v>176</v>
      </c>
      <c r="I60" s="183" t="s">
        <v>11</v>
      </c>
      <c r="J60" s="185">
        <v>60000000</v>
      </c>
      <c r="K60" s="185">
        <v>431325420</v>
      </c>
      <c r="L60" s="186" t="s">
        <v>11</v>
      </c>
      <c r="M60" s="188"/>
      <c r="N60" s="188">
        <v>0</v>
      </c>
      <c r="O60" s="188">
        <f>N60*$E$183</f>
        <v>0</v>
      </c>
      <c r="P60" s="188"/>
      <c r="Q60" s="188">
        <v>59490146.34</v>
      </c>
      <c r="R60" s="189">
        <f t="shared" si="4"/>
        <v>449613854.63654965</v>
      </c>
      <c r="S60" s="190"/>
      <c r="T60" s="183" t="s">
        <v>256</v>
      </c>
      <c r="U60" s="183" t="s">
        <v>177</v>
      </c>
      <c r="V60" s="183" t="s">
        <v>178</v>
      </c>
      <c r="AC60" s="199"/>
    </row>
    <row r="61" spans="1:29" s="191" customFormat="1" ht="49.5" customHeight="1">
      <c r="A61" s="162"/>
      <c r="B61" s="182" t="s">
        <v>469</v>
      </c>
      <c r="C61" s="183" t="s">
        <v>470</v>
      </c>
      <c r="D61" s="184" t="s">
        <v>471</v>
      </c>
      <c r="E61" s="183" t="s">
        <v>472</v>
      </c>
      <c r="F61" s="183" t="s">
        <v>473</v>
      </c>
      <c r="G61" s="184" t="s">
        <v>474</v>
      </c>
      <c r="H61" s="184" t="s">
        <v>475</v>
      </c>
      <c r="I61" s="183" t="s">
        <v>11</v>
      </c>
      <c r="J61" s="185">
        <v>14622756.85</v>
      </c>
      <c r="K61" s="185">
        <v>105648248.42</v>
      </c>
      <c r="L61" s="186" t="s">
        <v>11</v>
      </c>
      <c r="M61" s="188"/>
      <c r="N61" s="188"/>
      <c r="O61" s="188"/>
      <c r="P61" s="188"/>
      <c r="Q61" s="188">
        <v>10235929.78</v>
      </c>
      <c r="R61" s="189">
        <f t="shared" si="4"/>
        <v>77360977.02419686</v>
      </c>
      <c r="S61" s="190"/>
      <c r="T61" s="183" t="s">
        <v>28</v>
      </c>
      <c r="U61" s="183" t="s">
        <v>177</v>
      </c>
      <c r="V61" s="183" t="s">
        <v>202</v>
      </c>
      <c r="AC61" s="199"/>
    </row>
    <row r="62" spans="1:29" s="191" customFormat="1" ht="49.5" customHeight="1">
      <c r="A62" s="162"/>
      <c r="B62" s="182" t="s">
        <v>476</v>
      </c>
      <c r="C62" s="183" t="s">
        <v>477</v>
      </c>
      <c r="D62" s="184" t="s">
        <v>478</v>
      </c>
      <c r="E62" s="183" t="s">
        <v>479</v>
      </c>
      <c r="F62" s="183" t="s">
        <v>480</v>
      </c>
      <c r="G62" s="184" t="s">
        <v>43</v>
      </c>
      <c r="H62" s="184" t="s">
        <v>481</v>
      </c>
      <c r="I62" s="183" t="s">
        <v>11</v>
      </c>
      <c r="J62" s="185">
        <v>8000000</v>
      </c>
      <c r="K62" s="185">
        <v>57913888</v>
      </c>
      <c r="L62" s="186" t="s">
        <v>11</v>
      </c>
      <c r="M62" s="188"/>
      <c r="N62" s="188">
        <v>2096723.13</v>
      </c>
      <c r="O62" s="188">
        <f>N62*$E$183</f>
        <v>15846586.814513309</v>
      </c>
      <c r="P62" s="188"/>
      <c r="Q62" s="188">
        <v>4193446.19</v>
      </c>
      <c r="R62" s="189">
        <f t="shared" si="4"/>
        <v>31693173.09998153</v>
      </c>
      <c r="S62" s="190"/>
      <c r="T62" s="183" t="s">
        <v>28</v>
      </c>
      <c r="U62" s="183" t="s">
        <v>177</v>
      </c>
      <c r="V62" s="183" t="s">
        <v>178</v>
      </c>
      <c r="AC62" s="199"/>
    </row>
    <row r="63" spans="1:29" s="191" customFormat="1" ht="49.5" customHeight="1">
      <c r="A63" s="162"/>
      <c r="B63" s="182" t="s">
        <v>482</v>
      </c>
      <c r="C63" s="183" t="s">
        <v>483</v>
      </c>
      <c r="D63" s="184" t="s">
        <v>484</v>
      </c>
      <c r="E63" s="183" t="s">
        <v>485</v>
      </c>
      <c r="F63" s="183" t="s">
        <v>486</v>
      </c>
      <c r="G63" s="184" t="s">
        <v>126</v>
      </c>
      <c r="H63" s="184" t="s">
        <v>487</v>
      </c>
      <c r="I63" s="183" t="s">
        <v>25</v>
      </c>
      <c r="J63" s="185">
        <v>1030000000</v>
      </c>
      <c r="K63" s="185">
        <v>1030000000</v>
      </c>
      <c r="L63" s="186" t="s">
        <v>11</v>
      </c>
      <c r="M63" s="188"/>
      <c r="N63" s="188">
        <v>0</v>
      </c>
      <c r="O63" s="188">
        <f>N63*E183</f>
        <v>0</v>
      </c>
      <c r="P63" s="188"/>
      <c r="Q63" s="188">
        <v>69030539.6</v>
      </c>
      <c r="R63" s="189">
        <f t="shared" si="4"/>
        <v>521718114.79186517</v>
      </c>
      <c r="S63" s="190"/>
      <c r="T63" s="183" t="s">
        <v>103</v>
      </c>
      <c r="U63" s="183" t="s">
        <v>177</v>
      </c>
      <c r="V63" s="183" t="s">
        <v>202</v>
      </c>
      <c r="AC63" s="199"/>
    </row>
    <row r="64" spans="1:29" s="191" customFormat="1" ht="69" customHeight="1">
      <c r="A64" s="162"/>
      <c r="B64" s="182" t="s">
        <v>488</v>
      </c>
      <c r="C64" s="183" t="s">
        <v>483</v>
      </c>
      <c r="D64" s="184" t="s">
        <v>489</v>
      </c>
      <c r="E64" s="183" t="s">
        <v>490</v>
      </c>
      <c r="F64" s="183" t="s">
        <v>491</v>
      </c>
      <c r="G64" s="184" t="s">
        <v>492</v>
      </c>
      <c r="H64" s="184" t="s">
        <v>493</v>
      </c>
      <c r="I64" s="183" t="s">
        <v>11</v>
      </c>
      <c r="J64" s="185">
        <v>100000000</v>
      </c>
      <c r="K64" s="185">
        <v>738756100</v>
      </c>
      <c r="L64" s="186" t="s">
        <v>11</v>
      </c>
      <c r="M64" s="188"/>
      <c r="N64" s="188">
        <v>9090909.09</v>
      </c>
      <c r="O64" s="188">
        <f aca="true" t="shared" si="6" ref="O64:O69">N64*$E$183</f>
        <v>68707154.53858383</v>
      </c>
      <c r="P64" s="189"/>
      <c r="Q64" s="188">
        <v>18181818.28</v>
      </c>
      <c r="R64" s="189">
        <f t="shared" si="4"/>
        <v>137414309.83294636</v>
      </c>
      <c r="S64" s="190"/>
      <c r="T64" s="183" t="s">
        <v>28</v>
      </c>
      <c r="U64" s="183" t="s">
        <v>177</v>
      </c>
      <c r="V64" s="183" t="s">
        <v>202</v>
      </c>
      <c r="AC64" s="199"/>
    </row>
    <row r="65" spans="1:29" s="191" customFormat="1" ht="49.5" customHeight="1">
      <c r="A65" s="162"/>
      <c r="B65" s="182" t="s">
        <v>494</v>
      </c>
      <c r="C65" s="183" t="s">
        <v>495</v>
      </c>
      <c r="D65" s="184" t="s">
        <v>496</v>
      </c>
      <c r="E65" s="183" t="s">
        <v>497</v>
      </c>
      <c r="F65" s="183" t="s">
        <v>486</v>
      </c>
      <c r="G65" s="184" t="s">
        <v>43</v>
      </c>
      <c r="H65" s="184" t="s">
        <v>219</v>
      </c>
      <c r="I65" s="183" t="s">
        <v>11</v>
      </c>
      <c r="J65" s="185">
        <v>60630000</v>
      </c>
      <c r="K65" s="185">
        <v>448452583.98</v>
      </c>
      <c r="L65" s="186" t="s">
        <v>11</v>
      </c>
      <c r="M65" s="188">
        <v>1994544.65</v>
      </c>
      <c r="N65" s="188">
        <v>0</v>
      </c>
      <c r="O65" s="188">
        <f t="shared" si="6"/>
        <v>0</v>
      </c>
      <c r="P65" s="189"/>
      <c r="Q65" s="188">
        <v>40426177.49</v>
      </c>
      <c r="R65" s="189">
        <f t="shared" si="4"/>
        <v>305532438.69361466</v>
      </c>
      <c r="S65" s="190"/>
      <c r="T65" s="183" t="s">
        <v>84</v>
      </c>
      <c r="U65" s="183" t="s">
        <v>177</v>
      </c>
      <c r="V65" s="183" t="s">
        <v>178</v>
      </c>
      <c r="AC65" s="199"/>
    </row>
    <row r="66" spans="1:29" s="191" customFormat="1" ht="49.5" customHeight="1">
      <c r="A66" s="162"/>
      <c r="B66" s="182" t="s">
        <v>498</v>
      </c>
      <c r="C66" s="183" t="s">
        <v>499</v>
      </c>
      <c r="D66" s="184" t="s">
        <v>500</v>
      </c>
      <c r="E66" s="183" t="s">
        <v>501</v>
      </c>
      <c r="F66" s="183" t="s">
        <v>502</v>
      </c>
      <c r="G66" s="184" t="s">
        <v>503</v>
      </c>
      <c r="H66" s="184" t="s">
        <v>230</v>
      </c>
      <c r="I66" s="183" t="s">
        <v>11</v>
      </c>
      <c r="J66" s="185">
        <v>160000000</v>
      </c>
      <c r="K66" s="185">
        <v>1190434400</v>
      </c>
      <c r="L66" s="186" t="s">
        <v>11</v>
      </c>
      <c r="M66" s="188"/>
      <c r="N66" s="188">
        <v>14545454.55</v>
      </c>
      <c r="O66" s="188">
        <f t="shared" si="6"/>
        <v>109931447.30708086</v>
      </c>
      <c r="P66" s="189"/>
      <c r="Q66" s="188">
        <v>43636363.15</v>
      </c>
      <c r="R66" s="189">
        <f t="shared" si="4"/>
        <v>329794338.14234906</v>
      </c>
      <c r="S66" s="190"/>
      <c r="T66" s="183" t="s">
        <v>108</v>
      </c>
      <c r="U66" s="183" t="s">
        <v>177</v>
      </c>
      <c r="V66" s="183" t="s">
        <v>178</v>
      </c>
      <c r="AC66" s="199"/>
    </row>
    <row r="67" spans="1:29" s="191" customFormat="1" ht="49.5" customHeight="1">
      <c r="A67" s="162"/>
      <c r="B67" s="182" t="s">
        <v>504</v>
      </c>
      <c r="C67" s="183" t="s">
        <v>499</v>
      </c>
      <c r="D67" s="184" t="s">
        <v>505</v>
      </c>
      <c r="E67" s="183" t="s">
        <v>506</v>
      </c>
      <c r="F67" s="183" t="s">
        <v>507</v>
      </c>
      <c r="G67" s="184" t="s">
        <v>508</v>
      </c>
      <c r="H67" s="184" t="s">
        <v>230</v>
      </c>
      <c r="I67" s="183" t="s">
        <v>11</v>
      </c>
      <c r="J67" s="185">
        <v>130000000</v>
      </c>
      <c r="K67" s="185">
        <v>1010972430</v>
      </c>
      <c r="L67" s="186" t="s">
        <v>11</v>
      </c>
      <c r="M67" s="188"/>
      <c r="N67" s="188">
        <v>5688623.95</v>
      </c>
      <c r="O67" s="188">
        <f t="shared" si="6"/>
        <v>42993408.13719865</v>
      </c>
      <c r="P67" s="188"/>
      <c r="Q67" s="188">
        <v>108083855.1</v>
      </c>
      <c r="R67" s="189">
        <f t="shared" si="4"/>
        <v>816874754.9846637</v>
      </c>
      <c r="S67" s="190"/>
      <c r="T67" s="183" t="s">
        <v>84</v>
      </c>
      <c r="U67" s="183" t="s">
        <v>177</v>
      </c>
      <c r="V67" s="183" t="s">
        <v>178</v>
      </c>
      <c r="AC67" s="199"/>
    </row>
    <row r="68" spans="1:29" s="191" customFormat="1" ht="49.5" customHeight="1">
      <c r="A68" s="162"/>
      <c r="B68" s="182" t="s">
        <v>509</v>
      </c>
      <c r="C68" s="183" t="s">
        <v>510</v>
      </c>
      <c r="D68" s="184" t="s">
        <v>511</v>
      </c>
      <c r="E68" s="183" t="s">
        <v>512</v>
      </c>
      <c r="F68" s="183" t="s">
        <v>513</v>
      </c>
      <c r="G68" s="184" t="s">
        <v>200</v>
      </c>
      <c r="H68" s="184" t="s">
        <v>230</v>
      </c>
      <c r="I68" s="183" t="s">
        <v>11</v>
      </c>
      <c r="J68" s="185">
        <v>220000000</v>
      </c>
      <c r="K68" s="185">
        <v>1634796680</v>
      </c>
      <c r="L68" s="186" t="s">
        <v>11</v>
      </c>
      <c r="M68" s="188"/>
      <c r="N68" s="188">
        <v>0</v>
      </c>
      <c r="O68" s="188">
        <f t="shared" si="6"/>
        <v>0</v>
      </c>
      <c r="P68" s="188"/>
      <c r="Q68" s="188">
        <v>146666666.65</v>
      </c>
      <c r="R68" s="189">
        <f t="shared" si="4"/>
        <v>1108475426.5407035</v>
      </c>
      <c r="S68" s="190"/>
      <c r="T68" s="183" t="s">
        <v>84</v>
      </c>
      <c r="U68" s="183" t="s">
        <v>177</v>
      </c>
      <c r="V68" s="183" t="s">
        <v>202</v>
      </c>
      <c r="AC68" s="199"/>
    </row>
    <row r="69" spans="1:29" s="191" customFormat="1" ht="65.25" customHeight="1">
      <c r="A69" s="162"/>
      <c r="B69" s="182" t="s">
        <v>514</v>
      </c>
      <c r="C69" s="183" t="s">
        <v>515</v>
      </c>
      <c r="D69" s="184" t="s">
        <v>516</v>
      </c>
      <c r="E69" s="183" t="s">
        <v>517</v>
      </c>
      <c r="F69" s="183" t="s">
        <v>513</v>
      </c>
      <c r="G69" s="184" t="s">
        <v>518</v>
      </c>
      <c r="H69" s="184" t="s">
        <v>240</v>
      </c>
      <c r="I69" s="183" t="s">
        <v>11</v>
      </c>
      <c r="J69" s="185">
        <v>155000000</v>
      </c>
      <c r="K69" s="185">
        <v>1151788570</v>
      </c>
      <c r="L69" s="186" t="s">
        <v>11</v>
      </c>
      <c r="M69" s="188"/>
      <c r="N69" s="188">
        <v>0</v>
      </c>
      <c r="O69" s="188">
        <f t="shared" si="6"/>
        <v>0</v>
      </c>
      <c r="P69" s="188"/>
      <c r="Q69" s="188">
        <v>124000000.01</v>
      </c>
      <c r="R69" s="189">
        <f t="shared" si="4"/>
        <v>937165588.075578</v>
      </c>
      <c r="S69" s="190"/>
      <c r="T69" s="183" t="s">
        <v>117</v>
      </c>
      <c r="U69" s="183" t="s">
        <v>177</v>
      </c>
      <c r="V69" s="183" t="s">
        <v>202</v>
      </c>
      <c r="AC69" s="199"/>
    </row>
    <row r="70" spans="1:29" s="191" customFormat="1" ht="49.5" customHeight="1">
      <c r="A70" s="162"/>
      <c r="B70" s="182" t="s">
        <v>519</v>
      </c>
      <c r="C70" s="183" t="s">
        <v>520</v>
      </c>
      <c r="D70" s="184" t="s">
        <v>521</v>
      </c>
      <c r="E70" s="183" t="s">
        <v>522</v>
      </c>
      <c r="F70" s="183" t="s">
        <v>523</v>
      </c>
      <c r="G70" s="184" t="s">
        <v>317</v>
      </c>
      <c r="H70" s="184" t="s">
        <v>318</v>
      </c>
      <c r="I70" s="183" t="s">
        <v>11</v>
      </c>
      <c r="J70" s="185">
        <v>50000000</v>
      </c>
      <c r="K70" s="185">
        <v>374269100</v>
      </c>
      <c r="L70" s="186" t="s">
        <v>11</v>
      </c>
      <c r="M70" s="188"/>
      <c r="N70" s="188">
        <v>0</v>
      </c>
      <c r="O70" s="188">
        <f>N70*E183</f>
        <v>0</v>
      </c>
      <c r="P70" s="188"/>
      <c r="Q70" s="188">
        <v>46987561.06</v>
      </c>
      <c r="R70" s="189">
        <f t="shared" si="4"/>
        <v>355121978.1409742</v>
      </c>
      <c r="S70" s="190"/>
      <c r="T70" s="183" t="s">
        <v>297</v>
      </c>
      <c r="U70" s="183" t="s">
        <v>177</v>
      </c>
      <c r="V70" s="183" t="s">
        <v>178</v>
      </c>
      <c r="AC70" s="199"/>
    </row>
    <row r="71" spans="1:29" s="191" customFormat="1" ht="63.75" customHeight="1">
      <c r="A71" s="162"/>
      <c r="B71" s="182" t="s">
        <v>524</v>
      </c>
      <c r="C71" s="183" t="s">
        <v>525</v>
      </c>
      <c r="D71" s="184" t="s">
        <v>526</v>
      </c>
      <c r="E71" s="183" t="s">
        <v>527</v>
      </c>
      <c r="F71" s="183" t="s">
        <v>528</v>
      </c>
      <c r="G71" s="184" t="s">
        <v>529</v>
      </c>
      <c r="H71" s="184" t="s">
        <v>219</v>
      </c>
      <c r="I71" s="183" t="s">
        <v>11</v>
      </c>
      <c r="J71" s="185">
        <v>270000000</v>
      </c>
      <c r="K71" s="185">
        <v>2020846320</v>
      </c>
      <c r="L71" s="186" t="s">
        <v>11</v>
      </c>
      <c r="M71" s="188"/>
      <c r="N71" s="188"/>
      <c r="O71" s="188"/>
      <c r="P71" s="188"/>
      <c r="Q71" s="188">
        <v>270000000</v>
      </c>
      <c r="R71" s="189">
        <f t="shared" si="4"/>
        <v>2040602490</v>
      </c>
      <c r="S71" s="190"/>
      <c r="T71" s="183" t="s">
        <v>108</v>
      </c>
      <c r="U71" s="183" t="s">
        <v>177</v>
      </c>
      <c r="V71" s="183" t="s">
        <v>202</v>
      </c>
      <c r="AC71" s="199"/>
    </row>
    <row r="72" spans="1:29" s="191" customFormat="1" ht="49.5" customHeight="1">
      <c r="A72" s="162"/>
      <c r="B72" s="182" t="s">
        <v>530</v>
      </c>
      <c r="C72" s="183" t="s">
        <v>513</v>
      </c>
      <c r="D72" s="184" t="s">
        <v>531</v>
      </c>
      <c r="E72" s="183" t="s">
        <v>532</v>
      </c>
      <c r="F72" s="183" t="s">
        <v>523</v>
      </c>
      <c r="G72" s="184" t="s">
        <v>43</v>
      </c>
      <c r="H72" s="184" t="s">
        <v>212</v>
      </c>
      <c r="I72" s="183" t="s">
        <v>11</v>
      </c>
      <c r="J72" s="185">
        <v>47000000</v>
      </c>
      <c r="K72" s="185">
        <v>351812954</v>
      </c>
      <c r="L72" s="186" t="s">
        <v>11</v>
      </c>
      <c r="M72" s="188">
        <v>2458.3</v>
      </c>
      <c r="N72" s="188">
        <v>2725736.75</v>
      </c>
      <c r="O72" s="188">
        <f>N72*$E$183</f>
        <v>20600537.77457225</v>
      </c>
      <c r="P72" s="188"/>
      <c r="Q72" s="188">
        <v>35437035.99</v>
      </c>
      <c r="R72" s="189">
        <f t="shared" si="4"/>
        <v>267825569.92375416</v>
      </c>
      <c r="S72" s="190"/>
      <c r="T72" s="183" t="s">
        <v>213</v>
      </c>
      <c r="U72" s="183" t="s">
        <v>177</v>
      </c>
      <c r="V72" s="183" t="s">
        <v>178</v>
      </c>
      <c r="AC72" s="199"/>
    </row>
    <row r="73" spans="1:29" s="191" customFormat="1" ht="49.5" customHeight="1">
      <c r="A73" s="162"/>
      <c r="B73" s="182" t="s">
        <v>533</v>
      </c>
      <c r="C73" s="183" t="s">
        <v>534</v>
      </c>
      <c r="D73" s="184" t="s">
        <v>535</v>
      </c>
      <c r="E73" s="183" t="s">
        <v>536</v>
      </c>
      <c r="F73" s="183" t="s">
        <v>523</v>
      </c>
      <c r="G73" s="184" t="s">
        <v>175</v>
      </c>
      <c r="H73" s="184" t="s">
        <v>219</v>
      </c>
      <c r="I73" s="183" t="s">
        <v>11</v>
      </c>
      <c r="J73" s="185">
        <v>60000000</v>
      </c>
      <c r="K73" s="185">
        <v>449122920</v>
      </c>
      <c r="L73" s="186" t="s">
        <v>11</v>
      </c>
      <c r="M73" s="188"/>
      <c r="N73" s="188"/>
      <c r="O73" s="188"/>
      <c r="P73" s="188"/>
      <c r="Q73" s="188">
        <v>32712367.75</v>
      </c>
      <c r="R73" s="189">
        <f t="shared" si="4"/>
        <v>247233107.72016925</v>
      </c>
      <c r="S73" s="190"/>
      <c r="T73" s="183" t="s">
        <v>256</v>
      </c>
      <c r="U73" s="183" t="s">
        <v>177</v>
      </c>
      <c r="V73" s="183" t="s">
        <v>178</v>
      </c>
      <c r="AC73" s="199"/>
    </row>
    <row r="74" spans="1:29" s="191" customFormat="1" ht="59.25" customHeight="1">
      <c r="A74" s="162"/>
      <c r="B74" s="182" t="s">
        <v>537</v>
      </c>
      <c r="C74" s="183" t="s">
        <v>538</v>
      </c>
      <c r="D74" s="184" t="s">
        <v>539</v>
      </c>
      <c r="E74" s="183" t="s">
        <v>540</v>
      </c>
      <c r="F74" s="183" t="s">
        <v>541</v>
      </c>
      <c r="G74" s="184" t="s">
        <v>542</v>
      </c>
      <c r="H74" s="184" t="s">
        <v>240</v>
      </c>
      <c r="I74" s="183" t="s">
        <v>11</v>
      </c>
      <c r="J74" s="185">
        <v>110000000</v>
      </c>
      <c r="K74" s="185">
        <v>833237460</v>
      </c>
      <c r="L74" s="186" t="s">
        <v>11</v>
      </c>
      <c r="M74" s="188"/>
      <c r="N74" s="188">
        <v>0</v>
      </c>
      <c r="O74" s="188">
        <f>N74*$E$183</f>
        <v>0</v>
      </c>
      <c r="P74" s="188"/>
      <c r="Q74" s="188">
        <v>50000000</v>
      </c>
      <c r="R74" s="189">
        <f t="shared" si="4"/>
        <v>377889350</v>
      </c>
      <c r="S74" s="190"/>
      <c r="T74" s="183" t="s">
        <v>103</v>
      </c>
      <c r="U74" s="183" t="s">
        <v>177</v>
      </c>
      <c r="V74" s="183" t="s">
        <v>202</v>
      </c>
      <c r="AC74" s="199"/>
    </row>
    <row r="75" spans="1:29" s="191" customFormat="1" ht="96" customHeight="1">
      <c r="A75" s="162"/>
      <c r="B75" s="182" t="s">
        <v>543</v>
      </c>
      <c r="C75" s="183" t="s">
        <v>544</v>
      </c>
      <c r="D75" s="184" t="s">
        <v>545</v>
      </c>
      <c r="E75" s="183" t="s">
        <v>546</v>
      </c>
      <c r="F75" s="183" t="s">
        <v>547</v>
      </c>
      <c r="G75" s="184" t="s">
        <v>548</v>
      </c>
      <c r="H75" s="184" t="s">
        <v>219</v>
      </c>
      <c r="I75" s="183" t="s">
        <v>11</v>
      </c>
      <c r="J75" s="185">
        <v>120000000</v>
      </c>
      <c r="K75" s="185">
        <v>904598760</v>
      </c>
      <c r="L75" s="186" t="s">
        <v>11</v>
      </c>
      <c r="M75" s="188"/>
      <c r="N75" s="188">
        <v>10909090.91</v>
      </c>
      <c r="O75" s="188">
        <f>N75*$E$183</f>
        <v>82448585.46141617</v>
      </c>
      <c r="P75" s="188"/>
      <c r="Q75" s="188">
        <v>54545454.54</v>
      </c>
      <c r="R75" s="189">
        <f t="shared" si="4"/>
        <v>412242927.231503</v>
      </c>
      <c r="S75" s="190"/>
      <c r="T75" s="183" t="s">
        <v>103</v>
      </c>
      <c r="U75" s="183" t="s">
        <v>177</v>
      </c>
      <c r="V75" s="183" t="s">
        <v>202</v>
      </c>
      <c r="AC75" s="199"/>
    </row>
    <row r="76" spans="1:29" s="191" customFormat="1" ht="49.5" customHeight="1">
      <c r="A76" s="162"/>
      <c r="B76" s="182" t="s">
        <v>549</v>
      </c>
      <c r="C76" s="203" t="s">
        <v>550</v>
      </c>
      <c r="D76" s="200" t="s">
        <v>551</v>
      </c>
      <c r="E76" s="203" t="s">
        <v>552</v>
      </c>
      <c r="F76" s="203" t="s">
        <v>553</v>
      </c>
      <c r="G76" s="200" t="s">
        <v>200</v>
      </c>
      <c r="H76" s="200" t="s">
        <v>451</v>
      </c>
      <c r="I76" s="203" t="s">
        <v>26</v>
      </c>
      <c r="J76" s="204">
        <v>15800000</v>
      </c>
      <c r="K76" s="204">
        <v>97548109.8</v>
      </c>
      <c r="L76" s="205" t="s">
        <v>26</v>
      </c>
      <c r="M76" s="206"/>
      <c r="N76" s="189">
        <v>240000</v>
      </c>
      <c r="O76" s="189">
        <f>N76*$E$182</f>
        <v>1720448.64</v>
      </c>
      <c r="P76" s="189"/>
      <c r="Q76" s="189">
        <v>14840000</v>
      </c>
      <c r="R76" s="189">
        <f>Q76*$E$182</f>
        <v>106381074.24</v>
      </c>
      <c r="S76" s="190"/>
      <c r="T76" s="203" t="s">
        <v>103</v>
      </c>
      <c r="U76" s="203" t="s">
        <v>177</v>
      </c>
      <c r="V76" s="203" t="s">
        <v>202</v>
      </c>
      <c r="AC76" s="199"/>
    </row>
    <row r="77" spans="1:29" s="191" customFormat="1" ht="49.5" customHeight="1">
      <c r="A77" s="162"/>
      <c r="B77" s="182" t="s">
        <v>554</v>
      </c>
      <c r="C77" s="183" t="s">
        <v>555</v>
      </c>
      <c r="D77" s="184" t="s">
        <v>556</v>
      </c>
      <c r="E77" s="183" t="s">
        <v>557</v>
      </c>
      <c r="F77" s="183" t="s">
        <v>553</v>
      </c>
      <c r="G77" s="184" t="s">
        <v>443</v>
      </c>
      <c r="H77" s="184" t="s">
        <v>558</v>
      </c>
      <c r="I77" s="183" t="s">
        <v>26</v>
      </c>
      <c r="J77" s="185">
        <v>27600000</v>
      </c>
      <c r="K77" s="185">
        <v>170400495.6</v>
      </c>
      <c r="L77" s="186" t="s">
        <v>26</v>
      </c>
      <c r="M77" s="207"/>
      <c r="N77" s="188"/>
      <c r="O77" s="188"/>
      <c r="P77" s="188"/>
      <c r="Q77" s="208">
        <v>22180000</v>
      </c>
      <c r="R77" s="189">
        <f>Q77*$E$182</f>
        <v>158998128.48</v>
      </c>
      <c r="S77" s="190"/>
      <c r="T77" s="183" t="s">
        <v>117</v>
      </c>
      <c r="U77" s="183" t="s">
        <v>177</v>
      </c>
      <c r="V77" s="183" t="s">
        <v>202</v>
      </c>
      <c r="AC77" s="199"/>
    </row>
    <row r="78" spans="1:29" s="191" customFormat="1" ht="49.5" customHeight="1">
      <c r="A78" s="162"/>
      <c r="B78" s="182" t="s">
        <v>559</v>
      </c>
      <c r="C78" s="183" t="s">
        <v>560</v>
      </c>
      <c r="D78" s="184" t="s">
        <v>561</v>
      </c>
      <c r="E78" s="183" t="s">
        <v>562</v>
      </c>
      <c r="F78" s="183" t="s">
        <v>555</v>
      </c>
      <c r="G78" s="184" t="s">
        <v>474</v>
      </c>
      <c r="H78" s="184" t="s">
        <v>563</v>
      </c>
      <c r="I78" s="183" t="s">
        <v>25</v>
      </c>
      <c r="J78" s="185">
        <v>43230000</v>
      </c>
      <c r="K78" s="185">
        <v>43230000</v>
      </c>
      <c r="L78" s="186" t="s">
        <v>11</v>
      </c>
      <c r="M78" s="188"/>
      <c r="N78" s="188"/>
      <c r="O78" s="188"/>
      <c r="P78" s="188">
        <v>239620.65</v>
      </c>
      <c r="Q78" s="188">
        <v>2476079.73</v>
      </c>
      <c r="R78" s="189">
        <f>Q78*$E$183</f>
        <v>18713683.19435751</v>
      </c>
      <c r="S78" s="190"/>
      <c r="T78" s="183" t="s">
        <v>103</v>
      </c>
      <c r="U78" s="183" t="s">
        <v>445</v>
      </c>
      <c r="V78" s="183" t="s">
        <v>202</v>
      </c>
      <c r="AC78" s="199"/>
    </row>
    <row r="79" spans="1:29" s="191" customFormat="1" ht="49.5" customHeight="1">
      <c r="A79" s="162"/>
      <c r="B79" s="182" t="s">
        <v>564</v>
      </c>
      <c r="C79" s="183" t="s">
        <v>555</v>
      </c>
      <c r="D79" s="184" t="s">
        <v>565</v>
      </c>
      <c r="E79" s="183" t="s">
        <v>566</v>
      </c>
      <c r="F79" s="183" t="s">
        <v>567</v>
      </c>
      <c r="G79" s="184" t="s">
        <v>27</v>
      </c>
      <c r="H79" s="200" t="s">
        <v>451</v>
      </c>
      <c r="I79" s="183" t="s">
        <v>25</v>
      </c>
      <c r="J79" s="185">
        <v>73600000</v>
      </c>
      <c r="K79" s="185">
        <v>73600000</v>
      </c>
      <c r="L79" s="186" t="s">
        <v>25</v>
      </c>
      <c r="M79" s="207"/>
      <c r="N79" s="188"/>
      <c r="O79" s="188"/>
      <c r="P79" s="188"/>
      <c r="Q79" s="188">
        <v>73184970.95</v>
      </c>
      <c r="R79" s="189">
        <f>Q79</f>
        <v>73184970.95</v>
      </c>
      <c r="S79" s="190"/>
      <c r="T79" s="183" t="s">
        <v>103</v>
      </c>
      <c r="U79" s="183" t="s">
        <v>177</v>
      </c>
      <c r="V79" s="183" t="s">
        <v>202</v>
      </c>
      <c r="AC79" s="199"/>
    </row>
    <row r="80" spans="1:29" s="191" customFormat="1" ht="63">
      <c r="A80" s="162"/>
      <c r="B80" s="182" t="s">
        <v>568</v>
      </c>
      <c r="C80" s="183" t="s">
        <v>569</v>
      </c>
      <c r="D80" s="184" t="s">
        <v>570</v>
      </c>
      <c r="E80" s="183" t="s">
        <v>571</v>
      </c>
      <c r="F80" s="183" t="s">
        <v>572</v>
      </c>
      <c r="G80" s="184" t="s">
        <v>573</v>
      </c>
      <c r="H80" s="184" t="s">
        <v>240</v>
      </c>
      <c r="I80" s="183" t="s">
        <v>11</v>
      </c>
      <c r="J80" s="185">
        <v>134000000</v>
      </c>
      <c r="K80" s="185">
        <v>995431462</v>
      </c>
      <c r="L80" s="186" t="s">
        <v>11</v>
      </c>
      <c r="M80" s="188"/>
      <c r="N80" s="188">
        <v>12181818.19</v>
      </c>
      <c r="O80" s="188">
        <f>N80*$E$183</f>
        <v>92067587.15274553</v>
      </c>
      <c r="P80" s="188"/>
      <c r="Q80" s="188">
        <v>73090909.08</v>
      </c>
      <c r="R80" s="189">
        <f>Q80*$E$183</f>
        <v>552405522.463006</v>
      </c>
      <c r="S80" s="190"/>
      <c r="T80" s="183" t="s">
        <v>103</v>
      </c>
      <c r="U80" s="183" t="s">
        <v>177</v>
      </c>
      <c r="V80" s="183" t="s">
        <v>202</v>
      </c>
      <c r="AC80" s="199"/>
    </row>
    <row r="81" spans="1:29" s="191" customFormat="1" ht="49.5" customHeight="1">
      <c r="A81" s="162"/>
      <c r="B81" s="182" t="s">
        <v>574</v>
      </c>
      <c r="C81" s="203" t="s">
        <v>550</v>
      </c>
      <c r="D81" s="200" t="s">
        <v>551</v>
      </c>
      <c r="E81" s="203" t="s">
        <v>575</v>
      </c>
      <c r="F81" s="203" t="s">
        <v>576</v>
      </c>
      <c r="G81" s="200" t="s">
        <v>200</v>
      </c>
      <c r="H81" s="200" t="s">
        <v>451</v>
      </c>
      <c r="I81" s="203" t="s">
        <v>26</v>
      </c>
      <c r="J81" s="204">
        <v>15800000</v>
      </c>
      <c r="K81" s="204">
        <v>91140909.6</v>
      </c>
      <c r="L81" s="205" t="s">
        <v>26</v>
      </c>
      <c r="M81" s="206"/>
      <c r="N81" s="189">
        <v>15080000</v>
      </c>
      <c r="O81" s="189">
        <f>N81*$E$182</f>
        <v>108101522.88</v>
      </c>
      <c r="P81" s="189"/>
      <c r="Q81" s="189">
        <v>0</v>
      </c>
      <c r="R81" s="189">
        <f>Q81*$E$182</f>
        <v>0</v>
      </c>
      <c r="S81" s="190"/>
      <c r="T81" s="203" t="s">
        <v>220</v>
      </c>
      <c r="U81" s="203" t="s">
        <v>177</v>
      </c>
      <c r="V81" s="203" t="s">
        <v>202</v>
      </c>
      <c r="AC81" s="199"/>
    </row>
    <row r="82" spans="1:29" s="191" customFormat="1" ht="68.25" customHeight="1">
      <c r="A82" s="209">
        <v>496</v>
      </c>
      <c r="B82" s="182" t="s">
        <v>577</v>
      </c>
      <c r="C82" s="183" t="s">
        <v>578</v>
      </c>
      <c r="D82" s="184" t="s">
        <v>579</v>
      </c>
      <c r="E82" s="183" t="s">
        <v>580</v>
      </c>
      <c r="F82" s="183" t="s">
        <v>581</v>
      </c>
      <c r="G82" s="184" t="s">
        <v>582</v>
      </c>
      <c r="H82" s="184" t="s">
        <v>219</v>
      </c>
      <c r="I82" s="183" t="s">
        <v>11</v>
      </c>
      <c r="J82" s="185">
        <v>130000000</v>
      </c>
      <c r="K82" s="185">
        <v>976931540</v>
      </c>
      <c r="L82" s="186" t="s">
        <v>11</v>
      </c>
      <c r="M82" s="188"/>
      <c r="N82" s="188"/>
      <c r="O82" s="188"/>
      <c r="P82" s="188"/>
      <c r="Q82" s="188">
        <v>130000000</v>
      </c>
      <c r="R82" s="189">
        <f aca="true" t="shared" si="7" ref="R82:R99">Q82*$E$183</f>
        <v>982512310</v>
      </c>
      <c r="S82" s="190"/>
      <c r="T82" s="183" t="s">
        <v>28</v>
      </c>
      <c r="U82" s="183" t="s">
        <v>177</v>
      </c>
      <c r="V82" s="183" t="s">
        <v>202</v>
      </c>
      <c r="AC82" s="199"/>
    </row>
    <row r="83" spans="1:29" s="191" customFormat="1" ht="63">
      <c r="A83" s="209"/>
      <c r="B83" s="182" t="s">
        <v>583</v>
      </c>
      <c r="C83" s="183" t="s">
        <v>555</v>
      </c>
      <c r="D83" s="184" t="s">
        <v>584</v>
      </c>
      <c r="E83" s="183"/>
      <c r="F83" s="183" t="s">
        <v>585</v>
      </c>
      <c r="G83" s="184" t="s">
        <v>317</v>
      </c>
      <c r="H83" s="184" t="s">
        <v>586</v>
      </c>
      <c r="I83" s="183" t="s">
        <v>11</v>
      </c>
      <c r="J83" s="185">
        <v>50000000</v>
      </c>
      <c r="K83" s="185">
        <v>378883850</v>
      </c>
      <c r="L83" s="186" t="s">
        <v>11</v>
      </c>
      <c r="M83" s="188"/>
      <c r="N83" s="188"/>
      <c r="O83" s="188"/>
      <c r="P83" s="188"/>
      <c r="Q83" s="188">
        <v>27200000</v>
      </c>
      <c r="R83" s="189">
        <f t="shared" si="7"/>
        <v>205571806.4</v>
      </c>
      <c r="S83" s="190"/>
      <c r="T83" s="183" t="s">
        <v>587</v>
      </c>
      <c r="U83" s="183" t="s">
        <v>177</v>
      </c>
      <c r="V83" s="183" t="s">
        <v>178</v>
      </c>
      <c r="AC83" s="199"/>
    </row>
    <row r="84" spans="1:29" s="191" customFormat="1" ht="49.5" customHeight="1">
      <c r="A84" s="162"/>
      <c r="B84" s="182" t="s">
        <v>588</v>
      </c>
      <c r="C84" s="183" t="s">
        <v>589</v>
      </c>
      <c r="D84" s="184" t="s">
        <v>590</v>
      </c>
      <c r="E84" s="183" t="s">
        <v>591</v>
      </c>
      <c r="F84" s="183" t="s">
        <v>592</v>
      </c>
      <c r="G84" s="184" t="s">
        <v>43</v>
      </c>
      <c r="H84" s="184" t="s">
        <v>430</v>
      </c>
      <c r="I84" s="183" t="s">
        <v>11</v>
      </c>
      <c r="J84" s="185">
        <v>18800000</v>
      </c>
      <c r="K84" s="185">
        <v>142186374</v>
      </c>
      <c r="L84" s="186" t="s">
        <v>11</v>
      </c>
      <c r="M84" s="188">
        <v>1005740</v>
      </c>
      <c r="N84" s="188"/>
      <c r="O84" s="188"/>
      <c r="P84" s="188"/>
      <c r="Q84" s="188">
        <v>18800000</v>
      </c>
      <c r="R84" s="189">
        <f t="shared" si="7"/>
        <v>142086395.6</v>
      </c>
      <c r="S84" s="190"/>
      <c r="T84" s="183" t="s">
        <v>108</v>
      </c>
      <c r="U84" s="183" t="s">
        <v>177</v>
      </c>
      <c r="V84" s="183" t="s">
        <v>178</v>
      </c>
      <c r="AC84" s="199"/>
    </row>
    <row r="85" spans="1:29" s="191" customFormat="1" ht="49.5" customHeight="1">
      <c r="A85" s="162"/>
      <c r="B85" s="182" t="s">
        <v>593</v>
      </c>
      <c r="C85" s="183" t="s">
        <v>594</v>
      </c>
      <c r="D85" s="184" t="s">
        <v>590</v>
      </c>
      <c r="E85" s="183" t="s">
        <v>595</v>
      </c>
      <c r="F85" s="183" t="s">
        <v>596</v>
      </c>
      <c r="G85" s="184" t="s">
        <v>597</v>
      </c>
      <c r="H85" s="184" t="s">
        <v>240</v>
      </c>
      <c r="I85" s="183" t="s">
        <v>11</v>
      </c>
      <c r="J85" s="185">
        <v>53000000</v>
      </c>
      <c r="K85" s="185">
        <v>401719012</v>
      </c>
      <c r="L85" s="186" t="s">
        <v>11</v>
      </c>
      <c r="M85" s="188"/>
      <c r="N85" s="188">
        <v>0</v>
      </c>
      <c r="O85" s="188">
        <f>N85*$E$183</f>
        <v>0</v>
      </c>
      <c r="P85" s="188"/>
      <c r="Q85" s="188">
        <v>36692307.68</v>
      </c>
      <c r="R85" s="189">
        <f t="shared" si="7"/>
        <v>277312645.9839042</v>
      </c>
      <c r="S85" s="190"/>
      <c r="T85" s="183" t="s">
        <v>246</v>
      </c>
      <c r="U85" s="183" t="s">
        <v>177</v>
      </c>
      <c r="V85" s="183" t="s">
        <v>202</v>
      </c>
      <c r="AC85" s="199"/>
    </row>
    <row r="86" spans="1:29" s="191" customFormat="1" ht="67.5" customHeight="1">
      <c r="A86" s="162"/>
      <c r="B86" s="182" t="s">
        <v>598</v>
      </c>
      <c r="C86" s="183" t="s">
        <v>599</v>
      </c>
      <c r="D86" s="184" t="s">
        <v>600</v>
      </c>
      <c r="E86" s="183" t="s">
        <v>601</v>
      </c>
      <c r="F86" s="183" t="s">
        <v>602</v>
      </c>
      <c r="G86" s="184" t="s">
        <v>603</v>
      </c>
      <c r="H86" s="184" t="s">
        <v>219</v>
      </c>
      <c r="I86" s="183" t="s">
        <v>11</v>
      </c>
      <c r="J86" s="185">
        <v>250000000</v>
      </c>
      <c r="K86" s="185">
        <v>1890944000</v>
      </c>
      <c r="L86" s="186" t="s">
        <v>11</v>
      </c>
      <c r="M86" s="188"/>
      <c r="N86" s="188">
        <v>22727272.73</v>
      </c>
      <c r="O86" s="188">
        <f>N86*$E$183</f>
        <v>171767886.38424852</v>
      </c>
      <c r="P86" s="188"/>
      <c r="Q86" s="188">
        <v>159090909.08</v>
      </c>
      <c r="R86" s="189">
        <f t="shared" si="7"/>
        <v>1202375204.463006</v>
      </c>
      <c r="S86" s="190"/>
      <c r="T86" s="183" t="s">
        <v>277</v>
      </c>
      <c r="U86" s="183" t="s">
        <v>177</v>
      </c>
      <c r="V86" s="183" t="s">
        <v>202</v>
      </c>
      <c r="AC86" s="199"/>
    </row>
    <row r="87" spans="1:29" s="191" customFormat="1" ht="49.5" customHeight="1">
      <c r="A87" s="162"/>
      <c r="B87" s="182" t="s">
        <v>604</v>
      </c>
      <c r="C87" s="183" t="s">
        <v>605</v>
      </c>
      <c r="D87" s="184" t="s">
        <v>606</v>
      </c>
      <c r="E87" s="183" t="s">
        <v>607</v>
      </c>
      <c r="F87" s="183" t="s">
        <v>605</v>
      </c>
      <c r="G87" s="184" t="s">
        <v>126</v>
      </c>
      <c r="H87" s="184" t="s">
        <v>240</v>
      </c>
      <c r="I87" s="183" t="s">
        <v>11</v>
      </c>
      <c r="J87" s="185">
        <v>66000000</v>
      </c>
      <c r="K87" s="185">
        <v>493722174</v>
      </c>
      <c r="L87" s="186" t="s">
        <v>11</v>
      </c>
      <c r="M87" s="188"/>
      <c r="N87" s="188">
        <v>4400000</v>
      </c>
      <c r="O87" s="188">
        <f>N87*$E$183</f>
        <v>33254262.8</v>
      </c>
      <c r="P87" s="188"/>
      <c r="Q87" s="188">
        <v>57200000</v>
      </c>
      <c r="R87" s="189">
        <f t="shared" si="7"/>
        <v>432305416.40000004</v>
      </c>
      <c r="S87" s="190"/>
      <c r="T87" s="183" t="s">
        <v>90</v>
      </c>
      <c r="U87" s="183" t="s">
        <v>177</v>
      </c>
      <c r="V87" s="183" t="s">
        <v>202</v>
      </c>
      <c r="AC87" s="199"/>
    </row>
    <row r="88" spans="1:29" s="191" customFormat="1" ht="49.5" customHeight="1">
      <c r="A88" s="162"/>
      <c r="B88" s="182" t="s">
        <v>608</v>
      </c>
      <c r="C88" s="183" t="s">
        <v>609</v>
      </c>
      <c r="D88" s="184" t="s">
        <v>610</v>
      </c>
      <c r="E88" s="183" t="s">
        <v>611</v>
      </c>
      <c r="F88" s="183" t="s">
        <v>612</v>
      </c>
      <c r="G88" s="184" t="s">
        <v>613</v>
      </c>
      <c r="H88" s="184" t="s">
        <v>189</v>
      </c>
      <c r="I88" s="183" t="s">
        <v>11</v>
      </c>
      <c r="J88" s="185">
        <v>55000000</v>
      </c>
      <c r="K88" s="185">
        <v>412602135</v>
      </c>
      <c r="L88" s="186" t="s">
        <v>11</v>
      </c>
      <c r="M88" s="188"/>
      <c r="N88" s="188"/>
      <c r="O88" s="188"/>
      <c r="P88" s="188"/>
      <c r="Q88" s="188">
        <v>55000000</v>
      </c>
      <c r="R88" s="189">
        <f t="shared" si="7"/>
        <v>415678285</v>
      </c>
      <c r="S88" s="190"/>
      <c r="T88" s="183" t="s">
        <v>103</v>
      </c>
      <c r="U88" s="183" t="s">
        <v>177</v>
      </c>
      <c r="V88" s="183" t="s">
        <v>202</v>
      </c>
      <c r="AC88" s="199"/>
    </row>
    <row r="89" spans="1:29" s="191" customFormat="1" ht="67.5" customHeight="1">
      <c r="A89" s="162"/>
      <c r="B89" s="182" t="s">
        <v>614</v>
      </c>
      <c r="C89" s="183" t="s">
        <v>615</v>
      </c>
      <c r="D89" s="184" t="s">
        <v>616</v>
      </c>
      <c r="E89" s="183" t="s">
        <v>617</v>
      </c>
      <c r="F89" s="183" t="s">
        <v>618</v>
      </c>
      <c r="G89" s="184" t="s">
        <v>619</v>
      </c>
      <c r="H89" s="184" t="s">
        <v>240</v>
      </c>
      <c r="I89" s="183" t="s">
        <v>11</v>
      </c>
      <c r="J89" s="185">
        <v>74500000</v>
      </c>
      <c r="K89" s="185">
        <v>566832877.5</v>
      </c>
      <c r="L89" s="186" t="s">
        <v>11</v>
      </c>
      <c r="M89" s="188"/>
      <c r="N89" s="188">
        <v>6772727.27</v>
      </c>
      <c r="O89" s="188">
        <f>N89*$E$183</f>
        <v>51186830.11575149</v>
      </c>
      <c r="P89" s="188"/>
      <c r="Q89" s="188">
        <v>54181818.19</v>
      </c>
      <c r="R89" s="189">
        <f t="shared" si="7"/>
        <v>409494641.15274554</v>
      </c>
      <c r="S89" s="190"/>
      <c r="T89" s="183" t="s">
        <v>277</v>
      </c>
      <c r="U89" s="183" t="s">
        <v>177</v>
      </c>
      <c r="V89" s="183" t="s">
        <v>202</v>
      </c>
      <c r="AC89" s="199"/>
    </row>
    <row r="90" spans="1:29" s="224" customFormat="1" ht="49.5" customHeight="1">
      <c r="A90" s="210"/>
      <c r="B90" s="182" t="s">
        <v>620</v>
      </c>
      <c r="C90" s="211" t="s">
        <v>621</v>
      </c>
      <c r="D90" s="212" t="s">
        <v>622</v>
      </c>
      <c r="E90" s="213" t="s">
        <v>623</v>
      </c>
      <c r="F90" s="211" t="s">
        <v>624</v>
      </c>
      <c r="G90" s="212" t="s">
        <v>27</v>
      </c>
      <c r="H90" s="212" t="s">
        <v>625</v>
      </c>
      <c r="I90" s="214" t="s">
        <v>25</v>
      </c>
      <c r="J90" s="215">
        <v>816216000</v>
      </c>
      <c r="K90" s="215">
        <v>816216000</v>
      </c>
      <c r="L90" s="216" t="s">
        <v>11</v>
      </c>
      <c r="M90" s="217"/>
      <c r="N90" s="218"/>
      <c r="O90" s="218"/>
      <c r="P90" s="218"/>
      <c r="Q90" s="219">
        <v>38510628.5</v>
      </c>
      <c r="R90" s="217">
        <f t="shared" si="7"/>
        <v>291055127.43912953</v>
      </c>
      <c r="S90" s="220"/>
      <c r="T90" s="221" t="s">
        <v>102</v>
      </c>
      <c r="U90" s="222" t="s">
        <v>445</v>
      </c>
      <c r="V90" s="223" t="s">
        <v>202</v>
      </c>
      <c r="AC90" s="199"/>
    </row>
    <row r="91" spans="1:29" s="191" customFormat="1" ht="49.5" customHeight="1">
      <c r="A91" s="162"/>
      <c r="B91" s="182" t="s">
        <v>626</v>
      </c>
      <c r="C91" s="183" t="s">
        <v>627</v>
      </c>
      <c r="D91" s="184" t="s">
        <v>628</v>
      </c>
      <c r="E91" s="183" t="s">
        <v>629</v>
      </c>
      <c r="F91" s="183" t="s">
        <v>630</v>
      </c>
      <c r="G91" s="184" t="s">
        <v>631</v>
      </c>
      <c r="H91" s="184" t="s">
        <v>240</v>
      </c>
      <c r="I91" s="183" t="s">
        <v>11</v>
      </c>
      <c r="J91" s="185">
        <v>56500000</v>
      </c>
      <c r="K91" s="185">
        <v>432916221</v>
      </c>
      <c r="L91" s="186" t="s">
        <v>11</v>
      </c>
      <c r="M91" s="188"/>
      <c r="N91" s="188">
        <v>0</v>
      </c>
      <c r="O91" s="188">
        <f>N91*$E$183</f>
        <v>0</v>
      </c>
      <c r="P91" s="188"/>
      <c r="Q91" s="188">
        <v>46227272.73</v>
      </c>
      <c r="R91" s="189">
        <f t="shared" si="7"/>
        <v>349375880.8842485</v>
      </c>
      <c r="S91" s="190"/>
      <c r="T91" s="183" t="s">
        <v>246</v>
      </c>
      <c r="U91" s="183" t="s">
        <v>177</v>
      </c>
      <c r="V91" s="183" t="s">
        <v>202</v>
      </c>
      <c r="AC91" s="199"/>
    </row>
    <row r="92" spans="1:29" s="191" customFormat="1" ht="49.5" customHeight="1">
      <c r="A92" s="162"/>
      <c r="B92" s="182" t="s">
        <v>632</v>
      </c>
      <c r="C92" s="183" t="s">
        <v>633</v>
      </c>
      <c r="D92" s="184" t="s">
        <v>634</v>
      </c>
      <c r="E92" s="183" t="s">
        <v>635</v>
      </c>
      <c r="F92" s="183" t="s">
        <v>636</v>
      </c>
      <c r="G92" s="184" t="s">
        <v>474</v>
      </c>
      <c r="H92" s="184" t="s">
        <v>219</v>
      </c>
      <c r="I92" s="183" t="s">
        <v>11</v>
      </c>
      <c r="J92" s="185">
        <v>120000000</v>
      </c>
      <c r="K92" s="185">
        <v>918994560</v>
      </c>
      <c r="L92" s="186" t="s">
        <v>11</v>
      </c>
      <c r="M92" s="188"/>
      <c r="N92" s="188">
        <v>10000000</v>
      </c>
      <c r="O92" s="188">
        <f>N92*$E$183</f>
        <v>75577870</v>
      </c>
      <c r="P92" s="188"/>
      <c r="Q92" s="188">
        <v>10000000</v>
      </c>
      <c r="R92" s="189">
        <f t="shared" si="7"/>
        <v>75577870</v>
      </c>
      <c r="S92" s="190"/>
      <c r="T92" s="183" t="s">
        <v>28</v>
      </c>
      <c r="U92" s="183" t="s">
        <v>177</v>
      </c>
      <c r="V92" s="183" t="s">
        <v>202</v>
      </c>
      <c r="AC92" s="199"/>
    </row>
    <row r="93" spans="1:29" s="191" customFormat="1" ht="49.5" customHeight="1">
      <c r="A93" s="162"/>
      <c r="B93" s="182" t="s">
        <v>637</v>
      </c>
      <c r="C93" s="183" t="s">
        <v>638</v>
      </c>
      <c r="D93" s="184" t="s">
        <v>639</v>
      </c>
      <c r="E93" s="183" t="s">
        <v>640</v>
      </c>
      <c r="F93" s="183" t="s">
        <v>641</v>
      </c>
      <c r="G93" s="184" t="s">
        <v>43</v>
      </c>
      <c r="H93" s="184" t="s">
        <v>642</v>
      </c>
      <c r="I93" s="183" t="s">
        <v>11</v>
      </c>
      <c r="J93" s="185">
        <v>40000000</v>
      </c>
      <c r="K93" s="185">
        <v>304481880</v>
      </c>
      <c r="L93" s="186" t="s">
        <v>11</v>
      </c>
      <c r="M93" s="188"/>
      <c r="N93" s="188">
        <v>714147.84</v>
      </c>
      <c r="O93" s="188">
        <f>N93*$E$183</f>
        <v>5397377.26123008</v>
      </c>
      <c r="P93" s="188"/>
      <c r="Q93" s="188">
        <v>16425400.2</v>
      </c>
      <c r="R93" s="189">
        <f t="shared" si="7"/>
        <v>124139676.1013574</v>
      </c>
      <c r="S93" s="190"/>
      <c r="T93" s="183" t="s">
        <v>643</v>
      </c>
      <c r="U93" s="183" t="s">
        <v>177</v>
      </c>
      <c r="V93" s="183" t="s">
        <v>178</v>
      </c>
      <c r="AC93" s="199"/>
    </row>
    <row r="94" spans="1:29" s="191" customFormat="1" ht="72" customHeight="1">
      <c r="A94" s="162"/>
      <c r="B94" s="182" t="s">
        <v>644</v>
      </c>
      <c r="C94" s="183" t="s">
        <v>645</v>
      </c>
      <c r="D94" s="184" t="s">
        <v>646</v>
      </c>
      <c r="E94" s="183" t="s">
        <v>647</v>
      </c>
      <c r="F94" s="183" t="s">
        <v>648</v>
      </c>
      <c r="G94" s="184" t="s">
        <v>649</v>
      </c>
      <c r="H94" s="184" t="s">
        <v>240</v>
      </c>
      <c r="I94" s="183" t="s">
        <v>11</v>
      </c>
      <c r="J94" s="185">
        <v>180000000</v>
      </c>
      <c r="K94" s="185">
        <v>1374570720</v>
      </c>
      <c r="L94" s="186" t="s">
        <v>11</v>
      </c>
      <c r="M94" s="188"/>
      <c r="N94" s="188">
        <v>0</v>
      </c>
      <c r="O94" s="188">
        <f>N94*$E$183</f>
        <v>0</v>
      </c>
      <c r="P94" s="188"/>
      <c r="Q94" s="188">
        <v>163636363.64</v>
      </c>
      <c r="R94" s="189">
        <f t="shared" si="7"/>
        <v>1236728781.8456645</v>
      </c>
      <c r="S94" s="190"/>
      <c r="T94" s="183" t="s">
        <v>246</v>
      </c>
      <c r="U94" s="183" t="s">
        <v>177</v>
      </c>
      <c r="V94" s="183" t="s">
        <v>202</v>
      </c>
      <c r="AC94" s="199"/>
    </row>
    <row r="95" spans="1:29" s="191" customFormat="1" ht="100.5" customHeight="1">
      <c r="A95" s="162"/>
      <c r="B95" s="182" t="s">
        <v>650</v>
      </c>
      <c r="C95" s="183" t="s">
        <v>651</v>
      </c>
      <c r="D95" s="184" t="s">
        <v>652</v>
      </c>
      <c r="E95" s="183" t="s">
        <v>653</v>
      </c>
      <c r="F95" s="183" t="s">
        <v>654</v>
      </c>
      <c r="G95" s="184" t="s">
        <v>655</v>
      </c>
      <c r="H95" s="184" t="s">
        <v>642</v>
      </c>
      <c r="I95" s="183" t="s">
        <v>25</v>
      </c>
      <c r="J95" s="185">
        <v>1000000000</v>
      </c>
      <c r="K95" s="185">
        <v>1000000000</v>
      </c>
      <c r="L95" s="186" t="s">
        <v>11</v>
      </c>
      <c r="M95" s="188"/>
      <c r="N95" s="188"/>
      <c r="O95" s="188"/>
      <c r="P95" s="219">
        <v>10039545.41</v>
      </c>
      <c r="Q95" s="188">
        <v>82545269.4</v>
      </c>
      <c r="R95" s="189">
        <f t="shared" si="7"/>
        <v>623859563.9828179</v>
      </c>
      <c r="S95" s="190"/>
      <c r="T95" s="183" t="s">
        <v>246</v>
      </c>
      <c r="U95" s="183" t="s">
        <v>445</v>
      </c>
      <c r="V95" s="183" t="s">
        <v>202</v>
      </c>
      <c r="AC95" s="199"/>
    </row>
    <row r="96" spans="1:29" s="191" customFormat="1" ht="49.5" customHeight="1">
      <c r="A96" s="162"/>
      <c r="B96" s="182" t="s">
        <v>656</v>
      </c>
      <c r="C96" s="183" t="s">
        <v>657</v>
      </c>
      <c r="D96" s="184" t="s">
        <v>658</v>
      </c>
      <c r="E96" s="183" t="s">
        <v>659</v>
      </c>
      <c r="F96" s="183" t="s">
        <v>660</v>
      </c>
      <c r="G96" s="184" t="s">
        <v>661</v>
      </c>
      <c r="H96" s="184" t="s">
        <v>219</v>
      </c>
      <c r="I96" s="183" t="s">
        <v>11</v>
      </c>
      <c r="J96" s="185">
        <v>150000000</v>
      </c>
      <c r="K96" s="185">
        <v>1149829950</v>
      </c>
      <c r="L96" s="186" t="s">
        <v>11</v>
      </c>
      <c r="M96" s="188"/>
      <c r="N96" s="188">
        <v>13636363.64</v>
      </c>
      <c r="O96" s="188">
        <f>N96*E183</f>
        <v>103060731.8456647</v>
      </c>
      <c r="P96" s="188"/>
      <c r="Q96" s="188">
        <v>136363636.36</v>
      </c>
      <c r="R96" s="189">
        <f t="shared" si="7"/>
        <v>1030607318.1543355</v>
      </c>
      <c r="S96" s="190"/>
      <c r="T96" s="183" t="s">
        <v>246</v>
      </c>
      <c r="U96" s="183" t="s">
        <v>177</v>
      </c>
      <c r="V96" s="183" t="s">
        <v>202</v>
      </c>
      <c r="AC96" s="199"/>
    </row>
    <row r="97" spans="1:29" s="191" customFormat="1" ht="49.5" customHeight="1">
      <c r="A97" s="162"/>
      <c r="B97" s="182" t="s">
        <v>662</v>
      </c>
      <c r="C97" s="183" t="s">
        <v>663</v>
      </c>
      <c r="D97" s="184" t="s">
        <v>664</v>
      </c>
      <c r="E97" s="183" t="s">
        <v>665</v>
      </c>
      <c r="F97" s="183" t="s">
        <v>666</v>
      </c>
      <c r="G97" s="184" t="s">
        <v>667</v>
      </c>
      <c r="H97" s="184" t="s">
        <v>668</v>
      </c>
      <c r="I97" s="183" t="s">
        <v>11</v>
      </c>
      <c r="J97" s="185">
        <v>50000000</v>
      </c>
      <c r="K97" s="185">
        <v>380628850</v>
      </c>
      <c r="L97" s="186" t="s">
        <v>11</v>
      </c>
      <c r="M97" s="189"/>
      <c r="N97" s="189">
        <v>5000000</v>
      </c>
      <c r="O97" s="188">
        <f>N97*$E$183</f>
        <v>37788935</v>
      </c>
      <c r="P97" s="188"/>
      <c r="Q97" s="188">
        <v>45000000</v>
      </c>
      <c r="R97" s="189">
        <f t="shared" si="7"/>
        <v>340100415</v>
      </c>
      <c r="S97" s="190"/>
      <c r="T97" s="183" t="s">
        <v>28</v>
      </c>
      <c r="U97" s="183" t="s">
        <v>177</v>
      </c>
      <c r="V97" s="183" t="s">
        <v>202</v>
      </c>
      <c r="AC97" s="199"/>
    </row>
    <row r="98" spans="1:29" s="191" customFormat="1" ht="49.5" customHeight="1">
      <c r="A98" s="162"/>
      <c r="B98" s="182" t="s">
        <v>669</v>
      </c>
      <c r="C98" s="183" t="s">
        <v>663</v>
      </c>
      <c r="D98" s="184" t="s">
        <v>670</v>
      </c>
      <c r="E98" s="183" t="s">
        <v>671</v>
      </c>
      <c r="F98" s="183" t="s">
        <v>672</v>
      </c>
      <c r="G98" s="184" t="s">
        <v>673</v>
      </c>
      <c r="H98" s="184" t="s">
        <v>219</v>
      </c>
      <c r="I98" s="183" t="s">
        <v>11</v>
      </c>
      <c r="J98" s="185">
        <v>400000000</v>
      </c>
      <c r="K98" s="185">
        <v>3048752800</v>
      </c>
      <c r="L98" s="186" t="s">
        <v>11</v>
      </c>
      <c r="M98" s="188"/>
      <c r="N98" s="188"/>
      <c r="O98" s="188"/>
      <c r="P98" s="188"/>
      <c r="Q98" s="188">
        <v>400000000</v>
      </c>
      <c r="R98" s="189">
        <f t="shared" si="7"/>
        <v>3023114800</v>
      </c>
      <c r="S98" s="190"/>
      <c r="T98" s="183" t="s">
        <v>103</v>
      </c>
      <c r="U98" s="183" t="s">
        <v>177</v>
      </c>
      <c r="V98" s="183" t="s">
        <v>178</v>
      </c>
      <c r="AC98" s="199"/>
    </row>
    <row r="99" spans="1:29" s="191" customFormat="1" ht="49.5" customHeight="1">
      <c r="A99" s="162"/>
      <c r="B99" s="182" t="s">
        <v>674</v>
      </c>
      <c r="C99" s="183" t="s">
        <v>663</v>
      </c>
      <c r="D99" s="184" t="s">
        <v>675</v>
      </c>
      <c r="E99" s="183" t="s">
        <v>676</v>
      </c>
      <c r="F99" s="183" t="s">
        <v>677</v>
      </c>
      <c r="G99" s="184" t="s">
        <v>673</v>
      </c>
      <c r="H99" s="184" t="s">
        <v>219</v>
      </c>
      <c r="I99" s="183" t="s">
        <v>11</v>
      </c>
      <c r="J99" s="185">
        <v>150000000</v>
      </c>
      <c r="K99" s="185">
        <v>1143427950</v>
      </c>
      <c r="L99" s="186" t="s">
        <v>11</v>
      </c>
      <c r="M99" s="188"/>
      <c r="N99" s="188">
        <v>0</v>
      </c>
      <c r="O99" s="188">
        <f>N99*$E$183</f>
        <v>0</v>
      </c>
      <c r="P99" s="188"/>
      <c r="Q99" s="188">
        <v>136363636.36</v>
      </c>
      <c r="R99" s="189">
        <f t="shared" si="7"/>
        <v>1030607318.1543355</v>
      </c>
      <c r="S99" s="190"/>
      <c r="T99" s="183" t="s">
        <v>246</v>
      </c>
      <c r="U99" s="183" t="s">
        <v>177</v>
      </c>
      <c r="V99" s="183" t="s">
        <v>178</v>
      </c>
      <c r="AC99" s="199"/>
    </row>
    <row r="100" spans="1:29" s="191" customFormat="1" ht="49.5" customHeight="1">
      <c r="A100" s="162"/>
      <c r="B100" s="182" t="s">
        <v>678</v>
      </c>
      <c r="C100" s="183" t="s">
        <v>679</v>
      </c>
      <c r="D100" s="184" t="s">
        <v>680</v>
      </c>
      <c r="E100" s="183" t="s">
        <v>681</v>
      </c>
      <c r="F100" s="183" t="s">
        <v>682</v>
      </c>
      <c r="G100" s="184" t="s">
        <v>200</v>
      </c>
      <c r="H100" s="184" t="s">
        <v>683</v>
      </c>
      <c r="I100" s="183" t="s">
        <v>26</v>
      </c>
      <c r="J100" s="185">
        <v>12920000</v>
      </c>
      <c r="K100" s="185">
        <v>78204385.32</v>
      </c>
      <c r="L100" s="186" t="s">
        <v>26</v>
      </c>
      <c r="M100" s="186"/>
      <c r="N100" s="188"/>
      <c r="O100" s="188"/>
      <c r="P100" s="188"/>
      <c r="Q100" s="188">
        <v>12920000</v>
      </c>
      <c r="R100" s="189">
        <f>Q100*$E$182</f>
        <v>92617485.11999999</v>
      </c>
      <c r="S100" s="190"/>
      <c r="T100" s="183" t="s">
        <v>28</v>
      </c>
      <c r="U100" s="183" t="s">
        <v>177</v>
      </c>
      <c r="V100" s="183" t="s">
        <v>202</v>
      </c>
      <c r="AC100" s="199"/>
    </row>
    <row r="101" spans="1:29" s="191" customFormat="1" ht="49.5" customHeight="1">
      <c r="A101" s="162"/>
      <c r="B101" s="182" t="s">
        <v>684</v>
      </c>
      <c r="C101" s="183" t="s">
        <v>685</v>
      </c>
      <c r="D101" s="184" t="s">
        <v>686</v>
      </c>
      <c r="E101" s="183" t="s">
        <v>687</v>
      </c>
      <c r="F101" s="183" t="s">
        <v>688</v>
      </c>
      <c r="G101" s="184" t="s">
        <v>200</v>
      </c>
      <c r="H101" s="184" t="s">
        <v>189</v>
      </c>
      <c r="I101" s="183" t="s">
        <v>11</v>
      </c>
      <c r="J101" s="185">
        <v>177000000</v>
      </c>
      <c r="K101" s="185">
        <v>1356774207</v>
      </c>
      <c r="L101" s="186" t="s">
        <v>11</v>
      </c>
      <c r="M101" s="188"/>
      <c r="N101" s="188">
        <v>16090909.1</v>
      </c>
      <c r="O101" s="188">
        <f>N101*$E$183</f>
        <v>121611663.6141617</v>
      </c>
      <c r="P101" s="188"/>
      <c r="Q101" s="188">
        <v>160909090.9</v>
      </c>
      <c r="R101" s="189">
        <f aca="true" t="shared" si="8" ref="R101:R111">Q101*$E$183</f>
        <v>1216116635.3858383</v>
      </c>
      <c r="S101" s="190"/>
      <c r="T101" s="183" t="s">
        <v>246</v>
      </c>
      <c r="U101" s="183" t="s">
        <v>177</v>
      </c>
      <c r="V101" s="183" t="s">
        <v>202</v>
      </c>
      <c r="AC101" s="199"/>
    </row>
    <row r="102" spans="1:29" s="191" customFormat="1" ht="49.5" customHeight="1">
      <c r="A102" s="162"/>
      <c r="B102" s="182" t="s">
        <v>689</v>
      </c>
      <c r="C102" s="183" t="s">
        <v>651</v>
      </c>
      <c r="D102" s="184" t="s">
        <v>690</v>
      </c>
      <c r="E102" s="183" t="s">
        <v>691</v>
      </c>
      <c r="F102" s="183" t="s">
        <v>692</v>
      </c>
      <c r="G102" s="184" t="s">
        <v>693</v>
      </c>
      <c r="H102" s="184" t="s">
        <v>642</v>
      </c>
      <c r="I102" s="183" t="s">
        <v>25</v>
      </c>
      <c r="J102" s="185">
        <v>250000000</v>
      </c>
      <c r="K102" s="185">
        <v>250000000</v>
      </c>
      <c r="L102" s="186" t="s">
        <v>11</v>
      </c>
      <c r="M102" s="188"/>
      <c r="N102" s="188"/>
      <c r="O102" s="188"/>
      <c r="P102" s="188">
        <v>2229714.5</v>
      </c>
      <c r="Q102" s="188">
        <v>13378286.98</v>
      </c>
      <c r="R102" s="189">
        <f t="shared" si="8"/>
        <v>101110243.41971327</v>
      </c>
      <c r="S102" s="190"/>
      <c r="T102" s="183" t="s">
        <v>103</v>
      </c>
      <c r="U102" s="183" t="s">
        <v>445</v>
      </c>
      <c r="V102" s="183" t="s">
        <v>202</v>
      </c>
      <c r="AC102" s="199"/>
    </row>
    <row r="103" spans="1:29" s="233" customFormat="1" ht="49.5" customHeight="1">
      <c r="A103" s="225"/>
      <c r="B103" s="182" t="s">
        <v>694</v>
      </c>
      <c r="C103" s="211" t="s">
        <v>651</v>
      </c>
      <c r="D103" s="212" t="s">
        <v>695</v>
      </c>
      <c r="E103" s="213" t="s">
        <v>696</v>
      </c>
      <c r="F103" s="211" t="s">
        <v>697</v>
      </c>
      <c r="G103" s="226" t="s">
        <v>200</v>
      </c>
      <c r="H103" s="212" t="s">
        <v>698</v>
      </c>
      <c r="I103" s="227" t="s">
        <v>25</v>
      </c>
      <c r="J103" s="228">
        <v>38000000</v>
      </c>
      <c r="K103" s="228">
        <v>38000000</v>
      </c>
      <c r="L103" s="221" t="s">
        <v>11</v>
      </c>
      <c r="M103" s="229"/>
      <c r="N103" s="229">
        <v>0</v>
      </c>
      <c r="O103" s="229">
        <f>N103*$E$183</f>
        <v>0</v>
      </c>
      <c r="P103" s="229"/>
      <c r="Q103" s="230">
        <v>4998365.64</v>
      </c>
      <c r="R103" s="229">
        <f t="shared" si="8"/>
        <v>37776582.855238676</v>
      </c>
      <c r="S103" s="223"/>
      <c r="T103" s="231" t="s">
        <v>102</v>
      </c>
      <c r="U103" s="222" t="s">
        <v>177</v>
      </c>
      <c r="V103" s="223" t="s">
        <v>202</v>
      </c>
      <c r="W103" s="232"/>
      <c r="X103" s="232"/>
      <c r="Y103" s="232"/>
      <c r="AC103" s="199"/>
    </row>
    <row r="104" spans="1:29" s="233" customFormat="1" ht="49.5" customHeight="1">
      <c r="A104" s="225"/>
      <c r="B104" s="182" t="s">
        <v>699</v>
      </c>
      <c r="C104" s="211" t="s">
        <v>697</v>
      </c>
      <c r="D104" s="212" t="s">
        <v>700</v>
      </c>
      <c r="E104" s="213" t="s">
        <v>701</v>
      </c>
      <c r="F104" s="211" t="s">
        <v>702</v>
      </c>
      <c r="G104" s="226" t="s">
        <v>27</v>
      </c>
      <c r="H104" s="212" t="s">
        <v>703</v>
      </c>
      <c r="I104" s="227" t="s">
        <v>11</v>
      </c>
      <c r="J104" s="228">
        <v>14720000</v>
      </c>
      <c r="K104" s="228">
        <v>113177207.67999999</v>
      </c>
      <c r="L104" s="221" t="s">
        <v>11</v>
      </c>
      <c r="M104" s="217"/>
      <c r="N104" s="229"/>
      <c r="O104" s="229"/>
      <c r="P104" s="229"/>
      <c r="Q104" s="230">
        <v>14720000</v>
      </c>
      <c r="R104" s="229">
        <f t="shared" si="8"/>
        <v>111250624.64</v>
      </c>
      <c r="S104" s="223"/>
      <c r="T104" s="231" t="s">
        <v>28</v>
      </c>
      <c r="U104" s="222" t="s">
        <v>177</v>
      </c>
      <c r="V104" s="223" t="s">
        <v>202</v>
      </c>
      <c r="W104" s="232"/>
      <c r="X104" s="232"/>
      <c r="Y104" s="232"/>
      <c r="AC104" s="234"/>
    </row>
    <row r="105" spans="1:29" s="233" customFormat="1" ht="49.5" customHeight="1">
      <c r="A105" s="225"/>
      <c r="B105" s="182" t="s">
        <v>704</v>
      </c>
      <c r="C105" s="211" t="s">
        <v>697</v>
      </c>
      <c r="D105" s="212" t="s">
        <v>700</v>
      </c>
      <c r="E105" s="213" t="s">
        <v>705</v>
      </c>
      <c r="F105" s="211" t="s">
        <v>702</v>
      </c>
      <c r="G105" s="226" t="s">
        <v>27</v>
      </c>
      <c r="H105" s="212" t="s">
        <v>703</v>
      </c>
      <c r="I105" s="227" t="s">
        <v>11</v>
      </c>
      <c r="J105" s="228">
        <v>14720000</v>
      </c>
      <c r="K105" s="228">
        <v>113177207.67999999</v>
      </c>
      <c r="L105" s="221" t="s">
        <v>11</v>
      </c>
      <c r="M105" s="217"/>
      <c r="N105" s="229"/>
      <c r="O105" s="229"/>
      <c r="P105" s="229"/>
      <c r="Q105" s="219">
        <v>14720000</v>
      </c>
      <c r="R105" s="229">
        <f t="shared" si="8"/>
        <v>111250624.64</v>
      </c>
      <c r="S105" s="223"/>
      <c r="T105" s="231" t="s">
        <v>28</v>
      </c>
      <c r="U105" s="222" t="s">
        <v>177</v>
      </c>
      <c r="V105" s="223" t="s">
        <v>202</v>
      </c>
      <c r="W105" s="232"/>
      <c r="X105" s="232"/>
      <c r="Y105" s="232"/>
      <c r="AC105" s="234"/>
    </row>
    <row r="106" spans="1:29" s="233" customFormat="1" ht="49.5" customHeight="1">
      <c r="A106" s="225"/>
      <c r="B106" s="182" t="s">
        <v>706</v>
      </c>
      <c r="C106" s="211" t="s">
        <v>697</v>
      </c>
      <c r="D106" s="212" t="s">
        <v>700</v>
      </c>
      <c r="E106" s="213" t="s">
        <v>707</v>
      </c>
      <c r="F106" s="211" t="s">
        <v>702</v>
      </c>
      <c r="G106" s="226" t="s">
        <v>27</v>
      </c>
      <c r="H106" s="212" t="s">
        <v>703</v>
      </c>
      <c r="I106" s="227" t="s">
        <v>11</v>
      </c>
      <c r="J106" s="228">
        <v>14720000</v>
      </c>
      <c r="K106" s="228">
        <v>113177207.67999999</v>
      </c>
      <c r="L106" s="221" t="s">
        <v>11</v>
      </c>
      <c r="M106" s="217"/>
      <c r="N106" s="229"/>
      <c r="O106" s="229"/>
      <c r="P106" s="229"/>
      <c r="Q106" s="230">
        <v>14720000</v>
      </c>
      <c r="R106" s="229">
        <f t="shared" si="8"/>
        <v>111250624.64</v>
      </c>
      <c r="S106" s="223"/>
      <c r="T106" s="231" t="s">
        <v>108</v>
      </c>
      <c r="U106" s="222" t="s">
        <v>177</v>
      </c>
      <c r="V106" s="223" t="s">
        <v>202</v>
      </c>
      <c r="W106" s="232"/>
      <c r="X106" s="232"/>
      <c r="Y106" s="232"/>
      <c r="AC106" s="234"/>
    </row>
    <row r="107" spans="1:29" s="233" customFormat="1" ht="49.5" customHeight="1">
      <c r="A107" s="225"/>
      <c r="B107" s="182" t="s">
        <v>708</v>
      </c>
      <c r="C107" s="211" t="s">
        <v>697</v>
      </c>
      <c r="D107" s="212" t="s">
        <v>700</v>
      </c>
      <c r="E107" s="213" t="s">
        <v>709</v>
      </c>
      <c r="F107" s="211" t="s">
        <v>710</v>
      </c>
      <c r="G107" s="226" t="s">
        <v>200</v>
      </c>
      <c r="H107" s="212" t="s">
        <v>703</v>
      </c>
      <c r="I107" s="227" t="s">
        <v>11</v>
      </c>
      <c r="J107" s="228">
        <v>3680000</v>
      </c>
      <c r="K107" s="228">
        <v>28400495.68</v>
      </c>
      <c r="L107" s="221" t="s">
        <v>11</v>
      </c>
      <c r="M107" s="217"/>
      <c r="N107" s="229"/>
      <c r="O107" s="229"/>
      <c r="P107" s="229"/>
      <c r="Q107" s="219">
        <v>3680000</v>
      </c>
      <c r="R107" s="229">
        <f t="shared" si="8"/>
        <v>27812656.16</v>
      </c>
      <c r="S107" s="223"/>
      <c r="T107" s="231" t="s">
        <v>28</v>
      </c>
      <c r="U107" s="222" t="s">
        <v>177</v>
      </c>
      <c r="V107" s="223" t="s">
        <v>202</v>
      </c>
      <c r="W107" s="232"/>
      <c r="X107" s="232"/>
      <c r="Y107" s="232"/>
      <c r="AC107" s="234"/>
    </row>
    <row r="108" spans="1:29" s="233" customFormat="1" ht="49.5" customHeight="1">
      <c r="A108" s="225"/>
      <c r="B108" s="182" t="s">
        <v>711</v>
      </c>
      <c r="C108" s="211" t="s">
        <v>697</v>
      </c>
      <c r="D108" s="212" t="s">
        <v>700</v>
      </c>
      <c r="E108" s="213" t="s">
        <v>712</v>
      </c>
      <c r="F108" s="211" t="s">
        <v>710</v>
      </c>
      <c r="G108" s="226" t="s">
        <v>200</v>
      </c>
      <c r="H108" s="212" t="s">
        <v>703</v>
      </c>
      <c r="I108" s="227" t="s">
        <v>11</v>
      </c>
      <c r="J108" s="228">
        <v>3680000</v>
      </c>
      <c r="K108" s="228">
        <v>28400495.68</v>
      </c>
      <c r="L108" s="221" t="s">
        <v>11</v>
      </c>
      <c r="M108" s="217"/>
      <c r="N108" s="229"/>
      <c r="O108" s="229"/>
      <c r="P108" s="229"/>
      <c r="Q108" s="230">
        <v>3680000</v>
      </c>
      <c r="R108" s="229">
        <f t="shared" si="8"/>
        <v>27812656.16</v>
      </c>
      <c r="S108" s="223"/>
      <c r="T108" s="231" t="s">
        <v>108</v>
      </c>
      <c r="U108" s="222" t="s">
        <v>177</v>
      </c>
      <c r="V108" s="223" t="s">
        <v>202</v>
      </c>
      <c r="W108" s="232"/>
      <c r="X108" s="232"/>
      <c r="Y108" s="232"/>
      <c r="AC108" s="234"/>
    </row>
    <row r="109" spans="1:29" s="233" customFormat="1" ht="49.5" customHeight="1">
      <c r="A109" s="225"/>
      <c r="B109" s="182" t="s">
        <v>713</v>
      </c>
      <c r="C109" s="211" t="s">
        <v>697</v>
      </c>
      <c r="D109" s="212" t="s">
        <v>700</v>
      </c>
      <c r="E109" s="213" t="s">
        <v>714</v>
      </c>
      <c r="F109" s="211" t="s">
        <v>710</v>
      </c>
      <c r="G109" s="226" t="s">
        <v>200</v>
      </c>
      <c r="H109" s="212" t="s">
        <v>703</v>
      </c>
      <c r="I109" s="227" t="s">
        <v>11</v>
      </c>
      <c r="J109" s="228">
        <v>3680000</v>
      </c>
      <c r="K109" s="228">
        <v>28400495.68</v>
      </c>
      <c r="L109" s="221" t="s">
        <v>11</v>
      </c>
      <c r="M109" s="217"/>
      <c r="N109" s="229"/>
      <c r="O109" s="229"/>
      <c r="P109" s="229"/>
      <c r="Q109" s="219">
        <v>3680000</v>
      </c>
      <c r="R109" s="229">
        <f t="shared" si="8"/>
        <v>27812656.16</v>
      </c>
      <c r="S109" s="223"/>
      <c r="T109" s="231" t="s">
        <v>108</v>
      </c>
      <c r="U109" s="222" t="s">
        <v>177</v>
      </c>
      <c r="V109" s="223" t="s">
        <v>202</v>
      </c>
      <c r="W109" s="232"/>
      <c r="X109" s="232"/>
      <c r="Y109" s="232"/>
      <c r="AC109" s="234"/>
    </row>
    <row r="110" spans="1:29" s="233" customFormat="1" ht="49.5" customHeight="1">
      <c r="A110" s="225"/>
      <c r="B110" s="182" t="s">
        <v>715</v>
      </c>
      <c r="C110" s="211" t="s">
        <v>716</v>
      </c>
      <c r="D110" s="212" t="s">
        <v>717</v>
      </c>
      <c r="E110" s="213" t="s">
        <v>718</v>
      </c>
      <c r="F110" s="211" t="s">
        <v>719</v>
      </c>
      <c r="G110" s="226" t="s">
        <v>720</v>
      </c>
      <c r="H110" s="226" t="s">
        <v>668</v>
      </c>
      <c r="I110" s="227" t="s">
        <v>11</v>
      </c>
      <c r="J110" s="228">
        <v>22000000</v>
      </c>
      <c r="K110" s="228">
        <v>169849614</v>
      </c>
      <c r="L110" s="221" t="s">
        <v>11</v>
      </c>
      <c r="M110" s="229"/>
      <c r="N110" s="229">
        <v>22000000</v>
      </c>
      <c r="O110" s="229">
        <f>N110*$E$183</f>
        <v>166271314</v>
      </c>
      <c r="P110" s="229"/>
      <c r="Q110" s="219">
        <v>0</v>
      </c>
      <c r="R110" s="229">
        <f t="shared" si="8"/>
        <v>0</v>
      </c>
      <c r="S110" s="223"/>
      <c r="T110" s="231" t="s">
        <v>220</v>
      </c>
      <c r="U110" s="222" t="s">
        <v>177</v>
      </c>
      <c r="V110" s="223" t="s">
        <v>202</v>
      </c>
      <c r="W110" s="232"/>
      <c r="X110" s="232"/>
      <c r="Y110" s="232"/>
      <c r="AC110" s="234"/>
    </row>
    <row r="111" spans="1:29" s="233" customFormat="1" ht="49.5" customHeight="1">
      <c r="A111" s="225"/>
      <c r="B111" s="235" t="s">
        <v>721</v>
      </c>
      <c r="C111" s="211" t="s">
        <v>722</v>
      </c>
      <c r="D111" s="212" t="s">
        <v>723</v>
      </c>
      <c r="E111" s="236" t="s">
        <v>724</v>
      </c>
      <c r="F111" s="237" t="s">
        <v>725</v>
      </c>
      <c r="G111" s="238" t="s">
        <v>443</v>
      </c>
      <c r="H111" s="238" t="s">
        <v>703</v>
      </c>
      <c r="I111" s="239" t="s">
        <v>11</v>
      </c>
      <c r="J111" s="240">
        <v>62280000</v>
      </c>
      <c r="K111" s="240">
        <v>478780551.71999997</v>
      </c>
      <c r="L111" s="241" t="s">
        <v>11</v>
      </c>
      <c r="M111" s="242"/>
      <c r="N111" s="243"/>
      <c r="O111" s="243"/>
      <c r="P111" s="243"/>
      <c r="Q111" s="244">
        <v>62280000</v>
      </c>
      <c r="R111" s="243">
        <f t="shared" si="8"/>
        <v>470698974.36</v>
      </c>
      <c r="S111" s="245"/>
      <c r="T111" s="246" t="s">
        <v>108</v>
      </c>
      <c r="U111" s="247" t="s">
        <v>177</v>
      </c>
      <c r="V111" s="248" t="s">
        <v>202</v>
      </c>
      <c r="W111" s="249"/>
      <c r="X111" s="250"/>
      <c r="Y111" s="250"/>
      <c r="AC111" s="234"/>
    </row>
    <row r="112" spans="1:29" s="263" customFormat="1" ht="49.5" customHeight="1">
      <c r="A112" s="251"/>
      <c r="B112" s="252"/>
      <c r="C112" s="211" t="s">
        <v>645</v>
      </c>
      <c r="D112" s="212" t="s">
        <v>726</v>
      </c>
      <c r="E112" s="253"/>
      <c r="F112" s="254"/>
      <c r="G112" s="255"/>
      <c r="H112" s="255"/>
      <c r="I112" s="256"/>
      <c r="J112" s="257"/>
      <c r="K112" s="257"/>
      <c r="L112" s="258"/>
      <c r="M112" s="245"/>
      <c r="N112" s="259"/>
      <c r="O112" s="259"/>
      <c r="P112" s="259"/>
      <c r="Q112" s="260"/>
      <c r="R112" s="259"/>
      <c r="S112" s="245"/>
      <c r="T112" s="261"/>
      <c r="U112" s="262"/>
      <c r="V112" s="245"/>
      <c r="W112" s="250"/>
      <c r="X112" s="250"/>
      <c r="Y112" s="250"/>
      <c r="AC112" s="264"/>
    </row>
    <row r="113" spans="1:29" s="233" customFormat="1" ht="49.5" customHeight="1">
      <c r="A113" s="225"/>
      <c r="B113" s="235" t="s">
        <v>727</v>
      </c>
      <c r="C113" s="211" t="s">
        <v>722</v>
      </c>
      <c r="D113" s="212" t="s">
        <v>723</v>
      </c>
      <c r="E113" s="236" t="s">
        <v>728</v>
      </c>
      <c r="F113" s="237" t="s">
        <v>725</v>
      </c>
      <c r="G113" s="238" t="s">
        <v>729</v>
      </c>
      <c r="H113" s="265" t="s">
        <v>703</v>
      </c>
      <c r="I113" s="239" t="s">
        <v>11</v>
      </c>
      <c r="J113" s="240">
        <v>62280000</v>
      </c>
      <c r="K113" s="240">
        <v>478780551.71999997</v>
      </c>
      <c r="L113" s="241" t="s">
        <v>11</v>
      </c>
      <c r="M113" s="242"/>
      <c r="N113" s="243"/>
      <c r="O113" s="243"/>
      <c r="P113" s="243"/>
      <c r="Q113" s="244">
        <v>62280000</v>
      </c>
      <c r="R113" s="243">
        <f>Q113*$E$183</f>
        <v>470698974.36</v>
      </c>
      <c r="S113" s="245"/>
      <c r="T113" s="246" t="s">
        <v>108</v>
      </c>
      <c r="U113" s="247" t="s">
        <v>177</v>
      </c>
      <c r="V113" s="248" t="s">
        <v>178</v>
      </c>
      <c r="W113" s="250"/>
      <c r="X113" s="250"/>
      <c r="Y113" s="250"/>
      <c r="AC113" s="234"/>
    </row>
    <row r="114" spans="1:29" s="263" customFormat="1" ht="49.5" customHeight="1">
      <c r="A114" s="251"/>
      <c r="B114" s="252"/>
      <c r="C114" s="211" t="s">
        <v>645</v>
      </c>
      <c r="D114" s="212" t="s">
        <v>726</v>
      </c>
      <c r="E114" s="253"/>
      <c r="F114" s="254"/>
      <c r="G114" s="255"/>
      <c r="H114" s="266"/>
      <c r="I114" s="256"/>
      <c r="J114" s="257"/>
      <c r="K114" s="257"/>
      <c r="L114" s="258"/>
      <c r="M114" s="245"/>
      <c r="N114" s="259"/>
      <c r="O114" s="259"/>
      <c r="P114" s="259"/>
      <c r="Q114" s="260"/>
      <c r="R114" s="259"/>
      <c r="S114" s="245"/>
      <c r="T114" s="261"/>
      <c r="U114" s="262"/>
      <c r="V114" s="245"/>
      <c r="W114" s="250"/>
      <c r="X114" s="250"/>
      <c r="Y114" s="250"/>
      <c r="AC114" s="264"/>
    </row>
    <row r="115" spans="1:29" s="233" customFormat="1" ht="49.5" customHeight="1">
      <c r="A115" s="194">
        <v>497</v>
      </c>
      <c r="B115" s="223" t="s">
        <v>730</v>
      </c>
      <c r="C115" s="267" t="s">
        <v>654</v>
      </c>
      <c r="D115" s="226" t="s">
        <v>731</v>
      </c>
      <c r="E115" s="213" t="s">
        <v>732</v>
      </c>
      <c r="F115" s="267" t="s">
        <v>733</v>
      </c>
      <c r="G115" s="226" t="s">
        <v>734</v>
      </c>
      <c r="H115" s="212" t="s">
        <v>735</v>
      </c>
      <c r="I115" s="214" t="s">
        <v>26</v>
      </c>
      <c r="J115" s="215">
        <v>30100000</v>
      </c>
      <c r="K115" s="215">
        <v>212005497.2</v>
      </c>
      <c r="L115" s="268" t="s">
        <v>26</v>
      </c>
      <c r="M115" s="269"/>
      <c r="N115" s="229">
        <v>30100000</v>
      </c>
      <c r="O115" s="229">
        <f>N115*E182</f>
        <v>215772933.6</v>
      </c>
      <c r="P115" s="229"/>
      <c r="Q115" s="219">
        <v>0</v>
      </c>
      <c r="R115" s="229">
        <f>Q115*$E$182</f>
        <v>0</v>
      </c>
      <c r="S115" s="223"/>
      <c r="T115" s="268" t="s">
        <v>220</v>
      </c>
      <c r="U115" s="222" t="s">
        <v>177</v>
      </c>
      <c r="V115" s="223" t="s">
        <v>202</v>
      </c>
      <c r="AC115" s="234"/>
    </row>
    <row r="116" spans="1:29" s="233" customFormat="1" ht="49.5" customHeight="1">
      <c r="A116" s="194"/>
      <c r="B116" s="223" t="s">
        <v>736</v>
      </c>
      <c r="C116" s="267" t="s">
        <v>737</v>
      </c>
      <c r="D116" s="226" t="s">
        <v>738</v>
      </c>
      <c r="E116" s="213" t="s">
        <v>739</v>
      </c>
      <c r="F116" s="267" t="s">
        <v>740</v>
      </c>
      <c r="G116" s="226" t="s">
        <v>126</v>
      </c>
      <c r="H116" s="212" t="s">
        <v>741</v>
      </c>
      <c r="I116" s="214" t="s">
        <v>11</v>
      </c>
      <c r="J116" s="215">
        <v>39653240.34</v>
      </c>
      <c r="K116" s="215">
        <v>300318930.9829939</v>
      </c>
      <c r="L116" s="268" t="s">
        <v>11</v>
      </c>
      <c r="M116" s="270">
        <v>2061304.7</v>
      </c>
      <c r="N116" s="270"/>
      <c r="O116" s="229"/>
      <c r="P116" s="229"/>
      <c r="Q116" s="219">
        <v>12652832.31</v>
      </c>
      <c r="R116" s="229">
        <f>Q116*$E$183</f>
        <v>95627411.54569797</v>
      </c>
      <c r="S116" s="223"/>
      <c r="T116" s="268" t="s">
        <v>102</v>
      </c>
      <c r="U116" s="222" t="s">
        <v>177</v>
      </c>
      <c r="V116" s="223" t="s">
        <v>202</v>
      </c>
      <c r="AC116" s="271"/>
    </row>
    <row r="117" spans="1:29" s="233" customFormat="1" ht="61.5" customHeight="1">
      <c r="A117" s="198"/>
      <c r="B117" s="223" t="s">
        <v>742</v>
      </c>
      <c r="C117" s="267" t="s">
        <v>743</v>
      </c>
      <c r="D117" s="226" t="s">
        <v>744</v>
      </c>
      <c r="E117" s="213" t="s">
        <v>745</v>
      </c>
      <c r="F117" s="267" t="s">
        <v>746</v>
      </c>
      <c r="G117" s="226" t="s">
        <v>126</v>
      </c>
      <c r="H117" s="212" t="s">
        <v>747</v>
      </c>
      <c r="I117" s="214" t="s">
        <v>11</v>
      </c>
      <c r="J117" s="215">
        <v>12667000</v>
      </c>
      <c r="K117" s="215">
        <v>95450658.46</v>
      </c>
      <c r="L117" s="268" t="s">
        <v>11</v>
      </c>
      <c r="M117" s="272"/>
      <c r="N117" s="229"/>
      <c r="O117" s="229"/>
      <c r="P117" s="229"/>
      <c r="Q117" s="219">
        <v>12667000</v>
      </c>
      <c r="R117" s="229">
        <f>Q117*$E$183</f>
        <v>95734487.929</v>
      </c>
      <c r="S117" s="223"/>
      <c r="T117" s="268" t="s">
        <v>108</v>
      </c>
      <c r="U117" s="222" t="s">
        <v>177</v>
      </c>
      <c r="V117" s="223" t="s">
        <v>202</v>
      </c>
      <c r="AC117" s="271"/>
    </row>
    <row r="118" spans="1:29" s="233" customFormat="1" ht="49.5" customHeight="1">
      <c r="A118" s="225"/>
      <c r="B118" s="223" t="s">
        <v>748</v>
      </c>
      <c r="C118" s="267" t="s">
        <v>749</v>
      </c>
      <c r="D118" s="226" t="s">
        <v>750</v>
      </c>
      <c r="E118" s="213" t="s">
        <v>751</v>
      </c>
      <c r="F118" s="267" t="s">
        <v>752</v>
      </c>
      <c r="G118" s="226" t="s">
        <v>753</v>
      </c>
      <c r="H118" s="184" t="s">
        <v>219</v>
      </c>
      <c r="I118" s="214" t="s">
        <v>11</v>
      </c>
      <c r="J118" s="215">
        <v>150000000</v>
      </c>
      <c r="K118" s="215">
        <v>1130196000</v>
      </c>
      <c r="L118" s="268" t="s">
        <v>11</v>
      </c>
      <c r="M118" s="229"/>
      <c r="N118" s="229"/>
      <c r="O118" s="229"/>
      <c r="P118" s="229"/>
      <c r="Q118" s="219">
        <v>150000000</v>
      </c>
      <c r="R118" s="229">
        <f>Q118*$E$183</f>
        <v>1133668050</v>
      </c>
      <c r="S118" s="223"/>
      <c r="T118" s="268" t="s">
        <v>117</v>
      </c>
      <c r="U118" s="222" t="s">
        <v>177</v>
      </c>
      <c r="V118" s="223" t="s">
        <v>202</v>
      </c>
      <c r="AC118" s="271"/>
    </row>
    <row r="119" spans="1:29" s="233" customFormat="1" ht="49.5" customHeight="1">
      <c r="A119" s="225"/>
      <c r="B119" s="223" t="s">
        <v>754</v>
      </c>
      <c r="C119" s="267" t="s">
        <v>755</v>
      </c>
      <c r="D119" s="226" t="s">
        <v>756</v>
      </c>
      <c r="E119" s="213" t="s">
        <v>757</v>
      </c>
      <c r="F119" s="267" t="s">
        <v>758</v>
      </c>
      <c r="G119" s="226" t="s">
        <v>27</v>
      </c>
      <c r="H119" s="226" t="s">
        <v>703</v>
      </c>
      <c r="I119" s="214" t="s">
        <v>11</v>
      </c>
      <c r="J119" s="215">
        <v>41896369.92</v>
      </c>
      <c r="K119" s="215">
        <v>317309573.24659586</v>
      </c>
      <c r="L119" s="268" t="s">
        <v>11</v>
      </c>
      <c r="M119" s="217"/>
      <c r="N119" s="229"/>
      <c r="O119" s="229"/>
      <c r="P119" s="229"/>
      <c r="Q119" s="219">
        <v>41896369.92</v>
      </c>
      <c r="R119" s="229">
        <f>Q119*$E$183</f>
        <v>316643839.92856705</v>
      </c>
      <c r="S119" s="223"/>
      <c r="T119" s="268" t="s">
        <v>108</v>
      </c>
      <c r="U119" s="222" t="s">
        <v>177</v>
      </c>
      <c r="V119" s="223" t="s">
        <v>202</v>
      </c>
      <c r="AC119" s="271"/>
    </row>
    <row r="120" spans="1:29" s="233" customFormat="1" ht="49.5" customHeight="1">
      <c r="A120" s="225"/>
      <c r="B120" s="223" t="s">
        <v>759</v>
      </c>
      <c r="C120" s="267" t="s">
        <v>755</v>
      </c>
      <c r="D120" s="226" t="s">
        <v>756</v>
      </c>
      <c r="E120" s="213" t="s">
        <v>760</v>
      </c>
      <c r="F120" s="267" t="s">
        <v>758</v>
      </c>
      <c r="G120" s="226" t="s">
        <v>27</v>
      </c>
      <c r="H120" s="226" t="s">
        <v>703</v>
      </c>
      <c r="I120" s="214" t="s">
        <v>26</v>
      </c>
      <c r="J120" s="215">
        <v>6195255.68</v>
      </c>
      <c r="K120" s="215">
        <v>42979635.84204544</v>
      </c>
      <c r="L120" s="268" t="s">
        <v>26</v>
      </c>
      <c r="M120" s="217"/>
      <c r="N120" s="229"/>
      <c r="O120" s="229"/>
      <c r="P120" s="229"/>
      <c r="Q120" s="219">
        <v>6195255.68</v>
      </c>
      <c r="R120" s="229">
        <f>Q120*$E$182</f>
        <v>44410913.37128448</v>
      </c>
      <c r="S120" s="223"/>
      <c r="T120" s="268" t="s">
        <v>108</v>
      </c>
      <c r="U120" s="222" t="s">
        <v>177</v>
      </c>
      <c r="V120" s="223" t="s">
        <v>202</v>
      </c>
      <c r="AC120" s="271"/>
    </row>
    <row r="121" spans="1:29" s="233" customFormat="1" ht="49.5" customHeight="1">
      <c r="A121" s="225"/>
      <c r="B121" s="223" t="s">
        <v>761</v>
      </c>
      <c r="C121" s="267" t="s">
        <v>755</v>
      </c>
      <c r="D121" s="226" t="s">
        <v>756</v>
      </c>
      <c r="E121" s="213" t="s">
        <v>762</v>
      </c>
      <c r="F121" s="267" t="s">
        <v>758</v>
      </c>
      <c r="G121" s="184" t="s">
        <v>474</v>
      </c>
      <c r="H121" s="226" t="s">
        <v>703</v>
      </c>
      <c r="I121" s="214" t="s">
        <v>11</v>
      </c>
      <c r="J121" s="215">
        <v>10474092.48</v>
      </c>
      <c r="K121" s="215">
        <v>79327393.31164896</v>
      </c>
      <c r="L121" s="268" t="s">
        <v>11</v>
      </c>
      <c r="M121" s="217"/>
      <c r="N121" s="229"/>
      <c r="O121" s="229"/>
      <c r="P121" s="229"/>
      <c r="Q121" s="219">
        <v>10474092.48</v>
      </c>
      <c r="R121" s="229">
        <f>Q121*$E$183</f>
        <v>79160959.98214176</v>
      </c>
      <c r="S121" s="223"/>
      <c r="T121" s="268" t="s">
        <v>108</v>
      </c>
      <c r="U121" s="222" t="s">
        <v>177</v>
      </c>
      <c r="V121" s="223" t="s">
        <v>202</v>
      </c>
      <c r="AC121" s="271"/>
    </row>
    <row r="122" spans="1:29" s="233" customFormat="1" ht="49.5" customHeight="1">
      <c r="A122" s="225"/>
      <c r="B122" s="223" t="s">
        <v>763</v>
      </c>
      <c r="C122" s="267" t="s">
        <v>755</v>
      </c>
      <c r="D122" s="226" t="s">
        <v>756</v>
      </c>
      <c r="E122" s="213" t="s">
        <v>764</v>
      </c>
      <c r="F122" s="267" t="s">
        <v>758</v>
      </c>
      <c r="G122" s="184" t="s">
        <v>474</v>
      </c>
      <c r="H122" s="226" t="s">
        <v>703</v>
      </c>
      <c r="I122" s="214" t="s">
        <v>26</v>
      </c>
      <c r="J122" s="215">
        <v>1548813.92</v>
      </c>
      <c r="K122" s="215">
        <v>10744908.96051136</v>
      </c>
      <c r="L122" s="268" t="s">
        <v>26</v>
      </c>
      <c r="M122" s="217"/>
      <c r="N122" s="229"/>
      <c r="O122" s="229"/>
      <c r="P122" s="229"/>
      <c r="Q122" s="219">
        <v>1548813.92</v>
      </c>
      <c r="R122" s="229">
        <f>Q122*$E$182</f>
        <v>11102728.34282112</v>
      </c>
      <c r="S122" s="223"/>
      <c r="T122" s="268" t="s">
        <v>108</v>
      </c>
      <c r="U122" s="222" t="s">
        <v>177</v>
      </c>
      <c r="V122" s="223" t="s">
        <v>202</v>
      </c>
      <c r="AC122" s="271"/>
    </row>
    <row r="123" spans="1:29" s="233" customFormat="1" ht="49.5" customHeight="1">
      <c r="A123" s="225"/>
      <c r="B123" s="223" t="s">
        <v>765</v>
      </c>
      <c r="C123" s="267" t="s">
        <v>766</v>
      </c>
      <c r="D123" s="226" t="s">
        <v>767</v>
      </c>
      <c r="E123" s="213" t="s">
        <v>768</v>
      </c>
      <c r="F123" s="267" t="s">
        <v>769</v>
      </c>
      <c r="G123" s="226" t="s">
        <v>82</v>
      </c>
      <c r="H123" s="184" t="s">
        <v>240</v>
      </c>
      <c r="I123" s="214" t="s">
        <v>11</v>
      </c>
      <c r="J123" s="215">
        <v>140000000</v>
      </c>
      <c r="K123" s="215">
        <v>1060220560</v>
      </c>
      <c r="L123" s="268" t="s">
        <v>11</v>
      </c>
      <c r="M123" s="229"/>
      <c r="N123" s="229"/>
      <c r="O123" s="188"/>
      <c r="P123" s="229"/>
      <c r="Q123" s="219">
        <v>140000000</v>
      </c>
      <c r="R123" s="229">
        <f>Q123*$E$183</f>
        <v>1058090180</v>
      </c>
      <c r="S123" s="223"/>
      <c r="T123" s="268" t="s">
        <v>117</v>
      </c>
      <c r="U123" s="222" t="s">
        <v>177</v>
      </c>
      <c r="V123" s="223" t="s">
        <v>202</v>
      </c>
      <c r="AC123" s="271"/>
    </row>
    <row r="124" spans="1:29" s="233" customFormat="1" ht="49.5" customHeight="1">
      <c r="A124" s="225"/>
      <c r="B124" s="223" t="s">
        <v>770</v>
      </c>
      <c r="C124" s="267" t="s">
        <v>771</v>
      </c>
      <c r="D124" s="226" t="s">
        <v>772</v>
      </c>
      <c r="E124" s="223" t="s">
        <v>773</v>
      </c>
      <c r="F124" s="267" t="s">
        <v>774</v>
      </c>
      <c r="G124" s="226" t="s">
        <v>200</v>
      </c>
      <c r="H124" s="184" t="s">
        <v>775</v>
      </c>
      <c r="I124" s="214" t="s">
        <v>26</v>
      </c>
      <c r="J124" s="215">
        <v>32515000</v>
      </c>
      <c r="K124" s="215">
        <v>222145568.93</v>
      </c>
      <c r="L124" s="268" t="s">
        <v>26</v>
      </c>
      <c r="M124" s="229"/>
      <c r="N124" s="229"/>
      <c r="O124" s="229"/>
      <c r="P124" s="229"/>
      <c r="Q124" s="217">
        <v>32515000</v>
      </c>
      <c r="R124" s="215">
        <f>Q124*$E$182</f>
        <v>233084948.04</v>
      </c>
      <c r="S124" s="223"/>
      <c r="T124" s="268" t="s">
        <v>28</v>
      </c>
      <c r="U124" s="222" t="s">
        <v>177</v>
      </c>
      <c r="V124" s="223" t="s">
        <v>202</v>
      </c>
      <c r="AC124" s="271"/>
    </row>
    <row r="125" spans="1:29" s="233" customFormat="1" ht="49.5" customHeight="1">
      <c r="A125" s="225"/>
      <c r="B125" s="223" t="s">
        <v>776</v>
      </c>
      <c r="C125" s="267" t="s">
        <v>771</v>
      </c>
      <c r="D125" s="226" t="s">
        <v>772</v>
      </c>
      <c r="E125" s="223" t="s">
        <v>777</v>
      </c>
      <c r="F125" s="267" t="s">
        <v>774</v>
      </c>
      <c r="G125" s="226" t="s">
        <v>200</v>
      </c>
      <c r="H125" s="184" t="s">
        <v>775</v>
      </c>
      <c r="I125" s="214" t="s">
        <v>26</v>
      </c>
      <c r="J125" s="215">
        <v>32515000</v>
      </c>
      <c r="K125" s="215">
        <v>222145568.93</v>
      </c>
      <c r="L125" s="268" t="s">
        <v>26</v>
      </c>
      <c r="M125" s="229"/>
      <c r="N125" s="229"/>
      <c r="O125" s="229"/>
      <c r="P125" s="229"/>
      <c r="Q125" s="217">
        <v>32515000</v>
      </c>
      <c r="R125" s="215">
        <f>Q125*$E$182</f>
        <v>233084948.04</v>
      </c>
      <c r="S125" s="223"/>
      <c r="T125" s="268" t="s">
        <v>108</v>
      </c>
      <c r="U125" s="222" t="s">
        <v>177</v>
      </c>
      <c r="V125" s="223" t="s">
        <v>202</v>
      </c>
      <c r="AC125" s="271"/>
    </row>
    <row r="126" spans="1:29" s="233" customFormat="1" ht="49.5" customHeight="1">
      <c r="A126" s="225"/>
      <c r="B126" s="223" t="s">
        <v>778</v>
      </c>
      <c r="C126" s="267" t="s">
        <v>749</v>
      </c>
      <c r="D126" s="226" t="s">
        <v>779</v>
      </c>
      <c r="E126" s="213" t="s">
        <v>780</v>
      </c>
      <c r="F126" s="267" t="s">
        <v>781</v>
      </c>
      <c r="G126" s="226" t="s">
        <v>782</v>
      </c>
      <c r="H126" s="184" t="s">
        <v>219</v>
      </c>
      <c r="I126" s="214" t="s">
        <v>11</v>
      </c>
      <c r="J126" s="215">
        <v>100000000</v>
      </c>
      <c r="K126" s="215">
        <v>756168600</v>
      </c>
      <c r="L126" s="268" t="s">
        <v>11</v>
      </c>
      <c r="M126" s="229"/>
      <c r="N126" s="229"/>
      <c r="O126" s="229"/>
      <c r="P126" s="229"/>
      <c r="Q126" s="219">
        <v>100000000</v>
      </c>
      <c r="R126" s="229">
        <f>Q126*$E$183</f>
        <v>755778700</v>
      </c>
      <c r="S126" s="223"/>
      <c r="T126" s="268" t="s">
        <v>117</v>
      </c>
      <c r="U126" s="222" t="s">
        <v>177</v>
      </c>
      <c r="V126" s="223" t="s">
        <v>202</v>
      </c>
      <c r="AC126" s="271"/>
    </row>
    <row r="127" spans="1:29" s="233" customFormat="1" ht="49.5" customHeight="1">
      <c r="A127" s="225"/>
      <c r="B127" s="223" t="s">
        <v>783</v>
      </c>
      <c r="C127" s="267" t="s">
        <v>784</v>
      </c>
      <c r="D127" s="226" t="s">
        <v>785</v>
      </c>
      <c r="E127" s="223" t="s">
        <v>786</v>
      </c>
      <c r="F127" s="267" t="s">
        <v>787</v>
      </c>
      <c r="G127" s="226" t="s">
        <v>27</v>
      </c>
      <c r="H127" s="184" t="s">
        <v>788</v>
      </c>
      <c r="I127" s="214" t="s">
        <v>11</v>
      </c>
      <c r="J127" s="215">
        <v>2035468.17</v>
      </c>
      <c r="K127" s="215">
        <v>15442062.99</v>
      </c>
      <c r="L127" s="268" t="s">
        <v>11</v>
      </c>
      <c r="M127" s="229"/>
      <c r="N127" s="229"/>
      <c r="O127" s="229"/>
      <c r="P127" s="229"/>
      <c r="Q127" s="219">
        <v>2033901.4</v>
      </c>
      <c r="R127" s="229">
        <f>Q127*$E$183</f>
        <v>15371793.5602018</v>
      </c>
      <c r="S127" s="223"/>
      <c r="T127" s="268" t="s">
        <v>75</v>
      </c>
      <c r="U127" s="222" t="s">
        <v>177</v>
      </c>
      <c r="V127" s="223" t="s">
        <v>202</v>
      </c>
      <c r="AC127" s="271"/>
    </row>
    <row r="128" spans="1:29" s="191" customFormat="1" ht="68.25" customHeight="1">
      <c r="A128" s="162"/>
      <c r="B128" s="223" t="s">
        <v>789</v>
      </c>
      <c r="C128" s="267" t="s">
        <v>755</v>
      </c>
      <c r="D128" s="226" t="s">
        <v>790</v>
      </c>
      <c r="E128" s="213" t="s">
        <v>791</v>
      </c>
      <c r="F128" s="267" t="s">
        <v>792</v>
      </c>
      <c r="G128" s="226" t="s">
        <v>317</v>
      </c>
      <c r="H128" s="184" t="s">
        <v>642</v>
      </c>
      <c r="I128" s="214" t="s">
        <v>11</v>
      </c>
      <c r="J128" s="215">
        <v>79000000</v>
      </c>
      <c r="K128" s="215">
        <v>598541051</v>
      </c>
      <c r="L128" s="268" t="s">
        <v>11</v>
      </c>
      <c r="M128" s="229">
        <v>600000</v>
      </c>
      <c r="N128" s="229"/>
      <c r="O128" s="229"/>
      <c r="P128" s="229"/>
      <c r="Q128" s="219">
        <v>21220813.61</v>
      </c>
      <c r="R128" s="229">
        <f>Q128*$E$183</f>
        <v>160382389.23108107</v>
      </c>
      <c r="S128" s="223"/>
      <c r="T128" s="268" t="s">
        <v>75</v>
      </c>
      <c r="U128" s="222" t="s">
        <v>177</v>
      </c>
      <c r="V128" s="223" t="s">
        <v>178</v>
      </c>
      <c r="AC128" s="271"/>
    </row>
    <row r="129" spans="1:29" s="191" customFormat="1" ht="75" customHeight="1">
      <c r="A129" s="162"/>
      <c r="B129" s="223" t="s">
        <v>793</v>
      </c>
      <c r="C129" s="267" t="s">
        <v>755</v>
      </c>
      <c r="D129" s="226" t="s">
        <v>794</v>
      </c>
      <c r="E129" s="213" t="s">
        <v>795</v>
      </c>
      <c r="F129" s="267" t="s">
        <v>792</v>
      </c>
      <c r="G129" s="226" t="s">
        <v>317</v>
      </c>
      <c r="H129" s="184" t="s">
        <v>796</v>
      </c>
      <c r="I129" s="214" t="s">
        <v>11</v>
      </c>
      <c r="J129" s="215">
        <v>41500000</v>
      </c>
      <c r="K129" s="215">
        <v>314423463.5</v>
      </c>
      <c r="L129" s="268" t="s">
        <v>11</v>
      </c>
      <c r="M129" s="229">
        <v>262000</v>
      </c>
      <c r="N129" s="229"/>
      <c r="O129" s="229"/>
      <c r="P129" s="229"/>
      <c r="Q129" s="219">
        <v>15287208.42</v>
      </c>
      <c r="R129" s="229">
        <f>Q129*$E$183</f>
        <v>115537465.06296654</v>
      </c>
      <c r="S129" s="223"/>
      <c r="T129" s="268" t="s">
        <v>797</v>
      </c>
      <c r="U129" s="222" t="s">
        <v>177</v>
      </c>
      <c r="V129" s="223" t="s">
        <v>178</v>
      </c>
      <c r="AC129" s="199"/>
    </row>
    <row r="130" spans="1:29" s="80" customFormat="1" ht="65.25" customHeight="1">
      <c r="A130" s="210"/>
      <c r="B130" s="223" t="s">
        <v>798</v>
      </c>
      <c r="C130" s="267" t="s">
        <v>755</v>
      </c>
      <c r="D130" s="226" t="s">
        <v>799</v>
      </c>
      <c r="E130" s="213" t="s">
        <v>800</v>
      </c>
      <c r="F130" s="267" t="s">
        <v>792</v>
      </c>
      <c r="G130" s="226" t="s">
        <v>317</v>
      </c>
      <c r="H130" s="184" t="s">
        <v>625</v>
      </c>
      <c r="I130" s="214" t="s">
        <v>11</v>
      </c>
      <c r="J130" s="215">
        <v>43000000</v>
      </c>
      <c r="K130" s="215">
        <v>325788167</v>
      </c>
      <c r="L130" s="268" t="s">
        <v>11</v>
      </c>
      <c r="M130" s="229">
        <v>1155000</v>
      </c>
      <c r="N130" s="229"/>
      <c r="O130" s="229"/>
      <c r="P130" s="229"/>
      <c r="Q130" s="219">
        <v>8481433.72</v>
      </c>
      <c r="R130" s="229">
        <f>Q130*$E$183</f>
        <v>64100869.510377645</v>
      </c>
      <c r="S130" s="223"/>
      <c r="T130" s="268" t="s">
        <v>281</v>
      </c>
      <c r="U130" s="222" t="s">
        <v>177</v>
      </c>
      <c r="V130" s="223" t="s">
        <v>178</v>
      </c>
      <c r="AC130" s="199"/>
    </row>
    <row r="131" spans="1:29" s="233" customFormat="1" ht="49.5" customHeight="1">
      <c r="A131" s="225"/>
      <c r="B131" s="223" t="s">
        <v>801</v>
      </c>
      <c r="C131" s="267" t="s">
        <v>802</v>
      </c>
      <c r="D131" s="212" t="s">
        <v>803</v>
      </c>
      <c r="E131" s="213" t="s">
        <v>804</v>
      </c>
      <c r="F131" s="211" t="s">
        <v>805</v>
      </c>
      <c r="G131" s="212" t="s">
        <v>27</v>
      </c>
      <c r="H131" s="226" t="s">
        <v>703</v>
      </c>
      <c r="I131" s="214" t="s">
        <v>26</v>
      </c>
      <c r="J131" s="215">
        <v>20390400</v>
      </c>
      <c r="K131" s="215">
        <v>140452378.44480002</v>
      </c>
      <c r="L131" s="268" t="s">
        <v>26</v>
      </c>
      <c r="M131" s="273"/>
      <c r="N131" s="274"/>
      <c r="O131" s="231"/>
      <c r="P131" s="269"/>
      <c r="Q131" s="215">
        <v>20390400</v>
      </c>
      <c r="R131" s="229">
        <f>Q131*$E$182</f>
        <v>146169316.4544</v>
      </c>
      <c r="S131" s="269"/>
      <c r="T131" s="221" t="s">
        <v>108</v>
      </c>
      <c r="U131" s="222" t="s">
        <v>177</v>
      </c>
      <c r="V131" s="223" t="s">
        <v>202</v>
      </c>
      <c r="AC131" s="161"/>
    </row>
    <row r="132" spans="1:29" s="233" customFormat="1" ht="49.5" customHeight="1">
      <c r="A132" s="225"/>
      <c r="B132" s="223" t="s">
        <v>806</v>
      </c>
      <c r="C132" s="267" t="s">
        <v>802</v>
      </c>
      <c r="D132" s="212" t="s">
        <v>803</v>
      </c>
      <c r="E132" s="213" t="s">
        <v>807</v>
      </c>
      <c r="F132" s="211" t="s">
        <v>805</v>
      </c>
      <c r="G132" s="212" t="s">
        <v>27</v>
      </c>
      <c r="H132" s="226" t="s">
        <v>703</v>
      </c>
      <c r="I132" s="214" t="s">
        <v>26</v>
      </c>
      <c r="J132" s="215">
        <v>20390400</v>
      </c>
      <c r="K132" s="215">
        <v>140452378.44480002</v>
      </c>
      <c r="L132" s="268" t="s">
        <v>26</v>
      </c>
      <c r="M132" s="273"/>
      <c r="N132" s="274"/>
      <c r="O132" s="231"/>
      <c r="P132" s="269"/>
      <c r="Q132" s="215">
        <v>20390400</v>
      </c>
      <c r="R132" s="229">
        <f>Q132*$E$182</f>
        <v>146169316.4544</v>
      </c>
      <c r="S132" s="269"/>
      <c r="T132" s="221" t="s">
        <v>108</v>
      </c>
      <c r="U132" s="222" t="s">
        <v>177</v>
      </c>
      <c r="V132" s="223" t="s">
        <v>202</v>
      </c>
      <c r="AC132" s="161"/>
    </row>
    <row r="133" spans="1:29" s="233" customFormat="1" ht="49.5" customHeight="1">
      <c r="A133" s="225"/>
      <c r="B133" s="223" t="s">
        <v>808</v>
      </c>
      <c r="C133" s="267" t="s">
        <v>802</v>
      </c>
      <c r="D133" s="212" t="s">
        <v>803</v>
      </c>
      <c r="E133" s="213" t="s">
        <v>809</v>
      </c>
      <c r="F133" s="211" t="s">
        <v>805</v>
      </c>
      <c r="G133" s="212" t="s">
        <v>474</v>
      </c>
      <c r="H133" s="226" t="s">
        <v>703</v>
      </c>
      <c r="I133" s="214" t="s">
        <v>26</v>
      </c>
      <c r="J133" s="215">
        <v>5097600</v>
      </c>
      <c r="K133" s="215">
        <v>35113094.611200005</v>
      </c>
      <c r="L133" s="268" t="s">
        <v>26</v>
      </c>
      <c r="M133" s="273"/>
      <c r="N133" s="274"/>
      <c r="O133" s="231"/>
      <c r="P133" s="269"/>
      <c r="Q133" s="215">
        <v>5097600</v>
      </c>
      <c r="R133" s="229">
        <f>Q133*$E$182</f>
        <v>36542329.1136</v>
      </c>
      <c r="S133" s="269"/>
      <c r="T133" s="221" t="s">
        <v>108</v>
      </c>
      <c r="U133" s="222" t="s">
        <v>177</v>
      </c>
      <c r="V133" s="223" t="s">
        <v>202</v>
      </c>
      <c r="AC133" s="161"/>
    </row>
    <row r="134" spans="1:29" s="233" customFormat="1" ht="49.5" customHeight="1">
      <c r="A134" s="225"/>
      <c r="B134" s="223" t="s">
        <v>810</v>
      </c>
      <c r="C134" s="267" t="s">
        <v>802</v>
      </c>
      <c r="D134" s="212" t="s">
        <v>803</v>
      </c>
      <c r="E134" s="213" t="s">
        <v>811</v>
      </c>
      <c r="F134" s="211" t="s">
        <v>805</v>
      </c>
      <c r="G134" s="212" t="s">
        <v>474</v>
      </c>
      <c r="H134" s="226" t="s">
        <v>703</v>
      </c>
      <c r="I134" s="214" t="s">
        <v>26</v>
      </c>
      <c r="J134" s="215">
        <v>5097600</v>
      </c>
      <c r="K134" s="215">
        <v>35113094.611200005</v>
      </c>
      <c r="L134" s="268" t="s">
        <v>26</v>
      </c>
      <c r="M134" s="273"/>
      <c r="N134" s="274"/>
      <c r="O134" s="231"/>
      <c r="P134" s="269"/>
      <c r="Q134" s="215">
        <v>5097600</v>
      </c>
      <c r="R134" s="229">
        <f>Q134*$E$182</f>
        <v>36542329.1136</v>
      </c>
      <c r="S134" s="269"/>
      <c r="T134" s="221" t="s">
        <v>103</v>
      </c>
      <c r="U134" s="222" t="s">
        <v>177</v>
      </c>
      <c r="V134" s="223" t="s">
        <v>202</v>
      </c>
      <c r="AC134" s="161"/>
    </row>
    <row r="135" spans="1:29" s="281" customFormat="1" ht="49.5" customHeight="1">
      <c r="A135" s="275"/>
      <c r="B135" s="223" t="s">
        <v>812</v>
      </c>
      <c r="C135" s="45" t="s">
        <v>39</v>
      </c>
      <c r="D135" s="46" t="s">
        <v>40</v>
      </c>
      <c r="E135" s="276" t="s">
        <v>813</v>
      </c>
      <c r="F135" s="45" t="s">
        <v>805</v>
      </c>
      <c r="G135" s="46" t="s">
        <v>27</v>
      </c>
      <c r="H135" s="226" t="s">
        <v>703</v>
      </c>
      <c r="I135" s="50" t="s">
        <v>11</v>
      </c>
      <c r="J135" s="277">
        <v>17688000</v>
      </c>
      <c r="K135" s="277">
        <v>134752614.216</v>
      </c>
      <c r="L135" s="50" t="s">
        <v>11</v>
      </c>
      <c r="M135" s="273"/>
      <c r="N135" s="278"/>
      <c r="O135" s="279"/>
      <c r="P135" s="280"/>
      <c r="Q135" s="277">
        <v>17688000</v>
      </c>
      <c r="R135" s="229">
        <f>Q135*$E$183</f>
        <v>133682136.456</v>
      </c>
      <c r="S135" s="280"/>
      <c r="T135" s="108" t="s">
        <v>108</v>
      </c>
      <c r="U135" s="222" t="s">
        <v>177</v>
      </c>
      <c r="V135" s="223" t="s">
        <v>202</v>
      </c>
      <c r="AC135" s="161"/>
    </row>
    <row r="136" spans="1:29" s="281" customFormat="1" ht="49.5" customHeight="1">
      <c r="A136" s="275"/>
      <c r="B136" s="223" t="s">
        <v>814</v>
      </c>
      <c r="C136" s="45" t="s">
        <v>39</v>
      </c>
      <c r="D136" s="46" t="s">
        <v>40</v>
      </c>
      <c r="E136" s="276" t="s">
        <v>815</v>
      </c>
      <c r="F136" s="45" t="s">
        <v>805</v>
      </c>
      <c r="G136" s="46" t="s">
        <v>27</v>
      </c>
      <c r="H136" s="226" t="s">
        <v>703</v>
      </c>
      <c r="I136" s="50" t="s">
        <v>26</v>
      </c>
      <c r="J136" s="277">
        <v>5120000</v>
      </c>
      <c r="K136" s="277">
        <v>35267389.440000005</v>
      </c>
      <c r="L136" s="50" t="s">
        <v>26</v>
      </c>
      <c r="M136" s="273"/>
      <c r="N136" s="278"/>
      <c r="O136" s="279"/>
      <c r="P136" s="280"/>
      <c r="Q136" s="277">
        <v>5120000</v>
      </c>
      <c r="R136" s="229">
        <f>Q136*$E$182</f>
        <v>36702904.32</v>
      </c>
      <c r="S136" s="280"/>
      <c r="T136" s="108" t="s">
        <v>108</v>
      </c>
      <c r="U136" s="222" t="s">
        <v>177</v>
      </c>
      <c r="V136" s="223" t="s">
        <v>202</v>
      </c>
      <c r="AC136" s="161"/>
    </row>
    <row r="137" spans="1:29" s="281" customFormat="1" ht="49.5" customHeight="1">
      <c r="A137" s="275"/>
      <c r="B137" s="223" t="s">
        <v>816</v>
      </c>
      <c r="C137" s="45" t="s">
        <v>39</v>
      </c>
      <c r="D137" s="46" t="s">
        <v>40</v>
      </c>
      <c r="E137" s="276" t="s">
        <v>817</v>
      </c>
      <c r="F137" s="45" t="s">
        <v>805</v>
      </c>
      <c r="G137" s="46" t="s">
        <v>126</v>
      </c>
      <c r="H137" s="226" t="s">
        <v>703</v>
      </c>
      <c r="I137" s="50" t="s">
        <v>11</v>
      </c>
      <c r="J137" s="277">
        <v>4422000</v>
      </c>
      <c r="K137" s="277">
        <v>33688153.554</v>
      </c>
      <c r="L137" s="50" t="s">
        <v>11</v>
      </c>
      <c r="M137" s="273"/>
      <c r="N137" s="278"/>
      <c r="O137" s="279"/>
      <c r="P137" s="280"/>
      <c r="Q137" s="277">
        <v>4422000</v>
      </c>
      <c r="R137" s="229">
        <f>Q137*$E$183</f>
        <v>33420534.114</v>
      </c>
      <c r="S137" s="280"/>
      <c r="T137" s="52" t="s">
        <v>108</v>
      </c>
      <c r="U137" s="222" t="s">
        <v>177</v>
      </c>
      <c r="V137" s="223" t="s">
        <v>202</v>
      </c>
      <c r="AC137" s="282"/>
    </row>
    <row r="138" spans="1:29" s="281" customFormat="1" ht="49.5" customHeight="1">
      <c r="A138" s="275"/>
      <c r="B138" s="223" t="s">
        <v>818</v>
      </c>
      <c r="C138" s="45" t="s">
        <v>39</v>
      </c>
      <c r="D138" s="46" t="s">
        <v>40</v>
      </c>
      <c r="E138" s="276" t="s">
        <v>819</v>
      </c>
      <c r="F138" s="45" t="s">
        <v>805</v>
      </c>
      <c r="G138" s="46" t="s">
        <v>126</v>
      </c>
      <c r="H138" s="226" t="s">
        <v>703</v>
      </c>
      <c r="I138" s="50" t="s">
        <v>26</v>
      </c>
      <c r="J138" s="277">
        <v>1280000</v>
      </c>
      <c r="K138" s="277">
        <v>8816847.360000001</v>
      </c>
      <c r="L138" s="50" t="s">
        <v>26</v>
      </c>
      <c r="M138" s="273"/>
      <c r="N138" s="278"/>
      <c r="O138" s="279"/>
      <c r="P138" s="280"/>
      <c r="Q138" s="277">
        <v>1280000</v>
      </c>
      <c r="R138" s="229">
        <f>Q138*$E$182</f>
        <v>9175726.08</v>
      </c>
      <c r="S138" s="280"/>
      <c r="T138" s="52" t="s">
        <v>108</v>
      </c>
      <c r="U138" s="222" t="s">
        <v>177</v>
      </c>
      <c r="V138" s="223" t="s">
        <v>202</v>
      </c>
      <c r="AC138" s="282"/>
    </row>
    <row r="139" spans="1:29" s="281" customFormat="1" ht="66.75" customHeight="1">
      <c r="A139" s="275"/>
      <c r="B139" s="223" t="s">
        <v>820</v>
      </c>
      <c r="C139" s="45" t="s">
        <v>821</v>
      </c>
      <c r="D139" s="46" t="s">
        <v>822</v>
      </c>
      <c r="E139" s="276" t="s">
        <v>823</v>
      </c>
      <c r="F139" s="45" t="s">
        <v>824</v>
      </c>
      <c r="G139" s="46" t="s">
        <v>43</v>
      </c>
      <c r="H139" s="46" t="s">
        <v>825</v>
      </c>
      <c r="I139" s="50" t="s">
        <v>11</v>
      </c>
      <c r="J139" s="277">
        <v>5600000</v>
      </c>
      <c r="K139" s="277">
        <v>42761012</v>
      </c>
      <c r="L139" s="50" t="s">
        <v>11</v>
      </c>
      <c r="M139" s="188">
        <v>2869290.88</v>
      </c>
      <c r="N139" s="278"/>
      <c r="O139" s="279"/>
      <c r="P139" s="280"/>
      <c r="Q139" s="283">
        <v>2869290.88</v>
      </c>
      <c r="R139" s="283">
        <f>Q139*E183</f>
        <v>21685489.31208256</v>
      </c>
      <c r="S139" s="280"/>
      <c r="T139" s="52" t="s">
        <v>643</v>
      </c>
      <c r="U139" s="222" t="s">
        <v>177</v>
      </c>
      <c r="V139" s="223" t="s">
        <v>178</v>
      </c>
      <c r="AC139" s="282"/>
    </row>
    <row r="140" spans="1:29" s="233" customFormat="1" ht="49.5" customHeight="1">
      <c r="A140" s="225"/>
      <c r="B140" s="223" t="s">
        <v>826</v>
      </c>
      <c r="C140" s="211" t="s">
        <v>827</v>
      </c>
      <c r="D140" s="212" t="s">
        <v>828</v>
      </c>
      <c r="E140" s="213" t="s">
        <v>829</v>
      </c>
      <c r="F140" s="211" t="s">
        <v>830</v>
      </c>
      <c r="G140" s="212" t="s">
        <v>831</v>
      </c>
      <c r="H140" s="212" t="s">
        <v>219</v>
      </c>
      <c r="I140" s="214" t="s">
        <v>11</v>
      </c>
      <c r="J140" s="215">
        <v>100000000</v>
      </c>
      <c r="K140" s="284">
        <v>758498800</v>
      </c>
      <c r="L140" s="268" t="s">
        <v>11</v>
      </c>
      <c r="M140" s="229"/>
      <c r="N140" s="229"/>
      <c r="O140" s="229"/>
      <c r="P140" s="229"/>
      <c r="Q140" s="219">
        <v>100000000</v>
      </c>
      <c r="R140" s="229">
        <f>Q140*$E$183</f>
        <v>755778700</v>
      </c>
      <c r="S140" s="223"/>
      <c r="T140" s="268" t="s">
        <v>117</v>
      </c>
      <c r="U140" s="222" t="s">
        <v>177</v>
      </c>
      <c r="V140" s="223" t="s">
        <v>178</v>
      </c>
      <c r="AC140" s="282"/>
    </row>
    <row r="141" spans="1:29" s="281" customFormat="1" ht="49.5" customHeight="1">
      <c r="A141" s="275"/>
      <c r="B141" s="223" t="s">
        <v>832</v>
      </c>
      <c r="C141" s="45" t="s">
        <v>41</v>
      </c>
      <c r="D141" s="46" t="s">
        <v>833</v>
      </c>
      <c r="E141" s="276" t="s">
        <v>834</v>
      </c>
      <c r="F141" s="45" t="s">
        <v>835</v>
      </c>
      <c r="G141" s="46" t="s">
        <v>27</v>
      </c>
      <c r="H141" s="46" t="s">
        <v>240</v>
      </c>
      <c r="I141" s="50" t="s">
        <v>11</v>
      </c>
      <c r="J141" s="277">
        <v>95194087.93</v>
      </c>
      <c r="K141" s="277">
        <v>724455852.9559429</v>
      </c>
      <c r="L141" s="50" t="s">
        <v>11</v>
      </c>
      <c r="M141" s="219">
        <v>3999281</v>
      </c>
      <c r="N141" s="278"/>
      <c r="O141" s="279"/>
      <c r="P141" s="280"/>
      <c r="Q141" s="283">
        <v>41346087.11</v>
      </c>
      <c r="R141" s="283">
        <f>Q141*$E$183</f>
        <v>312484919.66082555</v>
      </c>
      <c r="S141" s="280"/>
      <c r="T141" s="52" t="s">
        <v>297</v>
      </c>
      <c r="U141" s="222" t="s">
        <v>177</v>
      </c>
      <c r="V141" s="223" t="s">
        <v>202</v>
      </c>
      <c r="AC141" s="282"/>
    </row>
    <row r="142" spans="1:29" s="281" customFormat="1" ht="49.5" customHeight="1">
      <c r="A142" s="275"/>
      <c r="B142" s="223" t="s">
        <v>836</v>
      </c>
      <c r="C142" s="45" t="s">
        <v>41</v>
      </c>
      <c r="D142" s="46" t="s">
        <v>42</v>
      </c>
      <c r="E142" s="276" t="s">
        <v>837</v>
      </c>
      <c r="F142" s="45" t="s">
        <v>838</v>
      </c>
      <c r="G142" s="46" t="s">
        <v>27</v>
      </c>
      <c r="H142" s="226" t="s">
        <v>703</v>
      </c>
      <c r="I142" s="50" t="s">
        <v>11</v>
      </c>
      <c r="J142" s="277">
        <v>31315200</v>
      </c>
      <c r="K142" s="277">
        <v>237244518.8736</v>
      </c>
      <c r="L142" s="50" t="s">
        <v>11</v>
      </c>
      <c r="M142" s="273"/>
      <c r="N142" s="278"/>
      <c r="O142" s="279"/>
      <c r="P142" s="280"/>
      <c r="Q142" s="277">
        <v>31315200</v>
      </c>
      <c r="R142" s="229">
        <f>Q142*$E$183</f>
        <v>236673611.46240002</v>
      </c>
      <c r="S142" s="280"/>
      <c r="T142" s="52" t="s">
        <v>108</v>
      </c>
      <c r="U142" s="222" t="s">
        <v>177</v>
      </c>
      <c r="V142" s="223" t="s">
        <v>202</v>
      </c>
      <c r="AC142" s="282"/>
    </row>
    <row r="143" spans="1:29" s="281" customFormat="1" ht="49.5" customHeight="1">
      <c r="A143" s="275"/>
      <c r="B143" s="223" t="s">
        <v>839</v>
      </c>
      <c r="C143" s="45" t="s">
        <v>41</v>
      </c>
      <c r="D143" s="46" t="s">
        <v>42</v>
      </c>
      <c r="E143" s="276" t="s">
        <v>840</v>
      </c>
      <c r="F143" s="45" t="s">
        <v>838</v>
      </c>
      <c r="G143" s="46" t="s">
        <v>474</v>
      </c>
      <c r="H143" s="226" t="s">
        <v>703</v>
      </c>
      <c r="I143" s="50" t="s">
        <v>11</v>
      </c>
      <c r="J143" s="277">
        <v>7828800</v>
      </c>
      <c r="K143" s="277">
        <v>59311129.7184</v>
      </c>
      <c r="L143" s="50" t="s">
        <v>11</v>
      </c>
      <c r="M143" s="273"/>
      <c r="N143" s="278"/>
      <c r="O143" s="279"/>
      <c r="P143" s="280"/>
      <c r="Q143" s="277">
        <v>7828800</v>
      </c>
      <c r="R143" s="229">
        <f>Q143*$E$183</f>
        <v>59168402.865600005</v>
      </c>
      <c r="S143" s="280"/>
      <c r="T143" s="52" t="s">
        <v>108</v>
      </c>
      <c r="U143" s="222" t="s">
        <v>177</v>
      </c>
      <c r="V143" s="223" t="s">
        <v>202</v>
      </c>
      <c r="AC143" s="282"/>
    </row>
    <row r="144" spans="1:29" s="281" customFormat="1" ht="49.5" customHeight="1">
      <c r="A144" s="275"/>
      <c r="B144" s="223" t="s">
        <v>841</v>
      </c>
      <c r="C144" s="45" t="s">
        <v>41</v>
      </c>
      <c r="D144" s="46" t="s">
        <v>123</v>
      </c>
      <c r="E144" s="276" t="s">
        <v>842</v>
      </c>
      <c r="F144" s="45" t="s">
        <v>843</v>
      </c>
      <c r="G144" s="46" t="s">
        <v>27</v>
      </c>
      <c r="H144" s="226" t="s">
        <v>703</v>
      </c>
      <c r="I144" s="50" t="s">
        <v>11</v>
      </c>
      <c r="J144" s="277">
        <v>8883840</v>
      </c>
      <c r="K144" s="277">
        <v>67350763.02528</v>
      </c>
      <c r="L144" s="50" t="s">
        <v>11</v>
      </c>
      <c r="M144" s="273"/>
      <c r="N144" s="278"/>
      <c r="O144" s="279"/>
      <c r="P144" s="280"/>
      <c r="Q144" s="277">
        <v>8883840</v>
      </c>
      <c r="R144" s="229">
        <f>Q144*$E$183</f>
        <v>67142170.46208</v>
      </c>
      <c r="S144" s="280"/>
      <c r="T144" s="52" t="s">
        <v>108</v>
      </c>
      <c r="U144" s="222" t="s">
        <v>177</v>
      </c>
      <c r="V144" s="223" t="s">
        <v>202</v>
      </c>
      <c r="AC144" s="282"/>
    </row>
    <row r="145" spans="1:29" s="281" customFormat="1" ht="49.5" customHeight="1">
      <c r="A145" s="275"/>
      <c r="B145" s="223" t="s">
        <v>844</v>
      </c>
      <c r="C145" s="45" t="s">
        <v>41</v>
      </c>
      <c r="D145" s="46" t="s">
        <v>123</v>
      </c>
      <c r="E145" s="276" t="s">
        <v>845</v>
      </c>
      <c r="F145" s="45" t="s">
        <v>843</v>
      </c>
      <c r="G145" s="46" t="s">
        <v>27</v>
      </c>
      <c r="H145" s="226" t="s">
        <v>703</v>
      </c>
      <c r="I145" s="50" t="s">
        <v>26</v>
      </c>
      <c r="J145" s="277">
        <v>9772800</v>
      </c>
      <c r="K145" s="277">
        <v>67532774.6112</v>
      </c>
      <c r="L145" s="50" t="s">
        <v>26</v>
      </c>
      <c r="M145" s="273"/>
      <c r="N145" s="278"/>
      <c r="O145" s="279"/>
      <c r="P145" s="280"/>
      <c r="Q145" s="277">
        <v>9772800</v>
      </c>
      <c r="R145" s="229">
        <f>Q145*$E$182</f>
        <v>70056668.62079999</v>
      </c>
      <c r="S145" s="280"/>
      <c r="T145" s="52" t="s">
        <v>108</v>
      </c>
      <c r="U145" s="222" t="s">
        <v>177</v>
      </c>
      <c r="V145" s="223" t="s">
        <v>202</v>
      </c>
      <c r="AC145" s="282"/>
    </row>
    <row r="146" spans="1:29" s="281" customFormat="1" ht="49.5" customHeight="1">
      <c r="A146" s="275"/>
      <c r="B146" s="223" t="s">
        <v>846</v>
      </c>
      <c r="C146" s="45" t="s">
        <v>41</v>
      </c>
      <c r="D146" s="46" t="s">
        <v>123</v>
      </c>
      <c r="E146" s="276" t="s">
        <v>847</v>
      </c>
      <c r="F146" s="45" t="s">
        <v>843</v>
      </c>
      <c r="G146" s="46" t="s">
        <v>27</v>
      </c>
      <c r="H146" s="226" t="s">
        <v>703</v>
      </c>
      <c r="I146" s="50" t="s">
        <v>11</v>
      </c>
      <c r="J146" s="277">
        <v>8883840</v>
      </c>
      <c r="K146" s="277">
        <v>67350763.02528</v>
      </c>
      <c r="L146" s="50" t="s">
        <v>11</v>
      </c>
      <c r="M146" s="273"/>
      <c r="N146" s="278"/>
      <c r="O146" s="279"/>
      <c r="P146" s="280"/>
      <c r="Q146" s="277">
        <v>8883840</v>
      </c>
      <c r="R146" s="229">
        <f>Q146*$E$183</f>
        <v>67142170.46208</v>
      </c>
      <c r="S146" s="280"/>
      <c r="T146" s="52" t="s">
        <v>103</v>
      </c>
      <c r="U146" s="222" t="s">
        <v>177</v>
      </c>
      <c r="V146" s="223" t="s">
        <v>202</v>
      </c>
      <c r="AC146" s="282"/>
    </row>
    <row r="147" spans="1:29" s="281" customFormat="1" ht="49.5" customHeight="1">
      <c r="A147" s="275"/>
      <c r="B147" s="223" t="s">
        <v>848</v>
      </c>
      <c r="C147" s="45" t="s">
        <v>41</v>
      </c>
      <c r="D147" s="46" t="s">
        <v>123</v>
      </c>
      <c r="E147" s="276" t="s">
        <v>849</v>
      </c>
      <c r="F147" s="45" t="s">
        <v>843</v>
      </c>
      <c r="G147" s="46" t="s">
        <v>27</v>
      </c>
      <c r="H147" s="226" t="s">
        <v>703</v>
      </c>
      <c r="I147" s="50" t="s">
        <v>26</v>
      </c>
      <c r="J147" s="277">
        <v>9772800</v>
      </c>
      <c r="K147" s="277">
        <v>67532774.6112</v>
      </c>
      <c r="L147" s="50" t="s">
        <v>26</v>
      </c>
      <c r="M147" s="273"/>
      <c r="N147" s="278"/>
      <c r="O147" s="279"/>
      <c r="P147" s="280"/>
      <c r="Q147" s="277">
        <v>9772800</v>
      </c>
      <c r="R147" s="229">
        <f>Q147*$E$182</f>
        <v>70056668.62079999</v>
      </c>
      <c r="S147" s="280"/>
      <c r="T147" s="52" t="s">
        <v>103</v>
      </c>
      <c r="U147" s="222" t="s">
        <v>177</v>
      </c>
      <c r="V147" s="223" t="s">
        <v>202</v>
      </c>
      <c r="AC147" s="282"/>
    </row>
    <row r="148" spans="1:29" s="281" customFormat="1" ht="49.5" customHeight="1">
      <c r="A148" s="285">
        <v>498</v>
      </c>
      <c r="B148" s="223" t="s">
        <v>850</v>
      </c>
      <c r="C148" s="45" t="s">
        <v>41</v>
      </c>
      <c r="D148" s="46" t="s">
        <v>123</v>
      </c>
      <c r="E148" s="276" t="s">
        <v>851</v>
      </c>
      <c r="F148" s="45" t="s">
        <v>843</v>
      </c>
      <c r="G148" s="46" t="s">
        <v>27</v>
      </c>
      <c r="H148" s="226" t="s">
        <v>703</v>
      </c>
      <c r="I148" s="50" t="s">
        <v>11</v>
      </c>
      <c r="J148" s="277">
        <v>8883840</v>
      </c>
      <c r="K148" s="277">
        <v>67350763.02528</v>
      </c>
      <c r="L148" s="50" t="s">
        <v>11</v>
      </c>
      <c r="M148" s="273"/>
      <c r="N148" s="278"/>
      <c r="O148" s="279"/>
      <c r="P148" s="280"/>
      <c r="Q148" s="277">
        <v>8883840</v>
      </c>
      <c r="R148" s="229">
        <f>Q148*$E$183</f>
        <v>67142170.46208</v>
      </c>
      <c r="S148" s="280"/>
      <c r="T148" s="52" t="s">
        <v>103</v>
      </c>
      <c r="U148" s="222" t="s">
        <v>177</v>
      </c>
      <c r="V148" s="223" t="s">
        <v>202</v>
      </c>
      <c r="AC148" s="282"/>
    </row>
    <row r="149" spans="1:29" s="281" customFormat="1" ht="49.5" customHeight="1">
      <c r="A149" s="285"/>
      <c r="B149" s="223" t="s">
        <v>852</v>
      </c>
      <c r="C149" s="45" t="s">
        <v>41</v>
      </c>
      <c r="D149" s="46" t="s">
        <v>123</v>
      </c>
      <c r="E149" s="276" t="s">
        <v>853</v>
      </c>
      <c r="F149" s="45" t="s">
        <v>843</v>
      </c>
      <c r="G149" s="46" t="s">
        <v>27</v>
      </c>
      <c r="H149" s="226" t="s">
        <v>703</v>
      </c>
      <c r="I149" s="50" t="s">
        <v>26</v>
      </c>
      <c r="J149" s="277">
        <v>9772800</v>
      </c>
      <c r="K149" s="277">
        <v>67532774.6112</v>
      </c>
      <c r="L149" s="50" t="s">
        <v>26</v>
      </c>
      <c r="M149" s="273"/>
      <c r="N149" s="278"/>
      <c r="O149" s="279"/>
      <c r="P149" s="280"/>
      <c r="Q149" s="277">
        <v>9772800</v>
      </c>
      <c r="R149" s="229">
        <f>Q149*$E$182</f>
        <v>70056668.62079999</v>
      </c>
      <c r="S149" s="280"/>
      <c r="T149" s="52" t="s">
        <v>103</v>
      </c>
      <c r="U149" s="222" t="s">
        <v>177</v>
      </c>
      <c r="V149" s="223" t="s">
        <v>202</v>
      </c>
      <c r="AC149" s="282"/>
    </row>
    <row r="150" spans="2:29" s="281" customFormat="1" ht="49.5" customHeight="1">
      <c r="B150" s="223" t="s">
        <v>854</v>
      </c>
      <c r="C150" s="45" t="s">
        <v>41</v>
      </c>
      <c r="D150" s="46" t="s">
        <v>123</v>
      </c>
      <c r="E150" s="276" t="s">
        <v>855</v>
      </c>
      <c r="F150" s="45" t="s">
        <v>843</v>
      </c>
      <c r="G150" s="46" t="s">
        <v>126</v>
      </c>
      <c r="H150" s="226" t="s">
        <v>703</v>
      </c>
      <c r="I150" s="50" t="s">
        <v>11</v>
      </c>
      <c r="J150" s="277">
        <v>2220960</v>
      </c>
      <c r="K150" s="277">
        <v>16837690.75632</v>
      </c>
      <c r="L150" s="50" t="s">
        <v>11</v>
      </c>
      <c r="M150" s="273"/>
      <c r="N150" s="278"/>
      <c r="O150" s="279"/>
      <c r="P150" s="280"/>
      <c r="Q150" s="277">
        <v>2220960</v>
      </c>
      <c r="R150" s="229">
        <f>Q150*$E$183</f>
        <v>16785542.61552</v>
      </c>
      <c r="S150" s="280"/>
      <c r="T150" s="52" t="s">
        <v>108</v>
      </c>
      <c r="U150" s="222" t="s">
        <v>177</v>
      </c>
      <c r="V150" s="223" t="s">
        <v>202</v>
      </c>
      <c r="AC150" s="282"/>
    </row>
    <row r="151" spans="1:29" s="281" customFormat="1" ht="49.5" customHeight="1">
      <c r="A151" s="198"/>
      <c r="B151" s="223" t="s">
        <v>856</v>
      </c>
      <c r="C151" s="45" t="s">
        <v>41</v>
      </c>
      <c r="D151" s="46" t="s">
        <v>123</v>
      </c>
      <c r="E151" s="276" t="s">
        <v>857</v>
      </c>
      <c r="F151" s="45" t="s">
        <v>843</v>
      </c>
      <c r="G151" s="46" t="s">
        <v>126</v>
      </c>
      <c r="H151" s="226" t="s">
        <v>703</v>
      </c>
      <c r="I151" s="50" t="s">
        <v>26</v>
      </c>
      <c r="J151" s="277">
        <v>2443200</v>
      </c>
      <c r="K151" s="277">
        <v>16883193.6528</v>
      </c>
      <c r="L151" s="50" t="s">
        <v>26</v>
      </c>
      <c r="M151" s="273"/>
      <c r="N151" s="278"/>
      <c r="O151" s="279"/>
      <c r="P151" s="280"/>
      <c r="Q151" s="277">
        <v>2443200</v>
      </c>
      <c r="R151" s="229">
        <f>Q151*$E$182</f>
        <v>17514167.155199997</v>
      </c>
      <c r="S151" s="280"/>
      <c r="T151" s="52" t="s">
        <v>108</v>
      </c>
      <c r="U151" s="222" t="s">
        <v>177</v>
      </c>
      <c r="V151" s="223" t="s">
        <v>202</v>
      </c>
      <c r="AC151" s="282"/>
    </row>
    <row r="152" spans="1:29" s="281" customFormat="1" ht="49.5" customHeight="1">
      <c r="A152" s="275"/>
      <c r="B152" s="223" t="s">
        <v>858</v>
      </c>
      <c r="C152" s="45" t="s">
        <v>41</v>
      </c>
      <c r="D152" s="46" t="s">
        <v>123</v>
      </c>
      <c r="E152" s="276" t="s">
        <v>859</v>
      </c>
      <c r="F152" s="45" t="s">
        <v>843</v>
      </c>
      <c r="G152" s="46" t="s">
        <v>126</v>
      </c>
      <c r="H152" s="226" t="s">
        <v>703</v>
      </c>
      <c r="I152" s="50" t="s">
        <v>11</v>
      </c>
      <c r="J152" s="277">
        <v>2220960</v>
      </c>
      <c r="K152" s="277">
        <v>16837690.75632</v>
      </c>
      <c r="L152" s="50" t="s">
        <v>11</v>
      </c>
      <c r="M152" s="273"/>
      <c r="N152" s="278"/>
      <c r="O152" s="279"/>
      <c r="P152" s="280"/>
      <c r="Q152" s="277">
        <v>2220960</v>
      </c>
      <c r="R152" s="229">
        <f>Q152*$E$183</f>
        <v>16785542.61552</v>
      </c>
      <c r="S152" s="280"/>
      <c r="T152" s="52" t="s">
        <v>103</v>
      </c>
      <c r="U152" s="222" t="s">
        <v>177</v>
      </c>
      <c r="V152" s="223" t="s">
        <v>202</v>
      </c>
      <c r="AC152" s="282"/>
    </row>
    <row r="153" spans="1:29" s="281" customFormat="1" ht="49.5" customHeight="1">
      <c r="A153" s="275"/>
      <c r="B153" s="223" t="s">
        <v>860</v>
      </c>
      <c r="C153" s="45" t="s">
        <v>41</v>
      </c>
      <c r="D153" s="46" t="s">
        <v>123</v>
      </c>
      <c r="E153" s="276" t="s">
        <v>861</v>
      </c>
      <c r="F153" s="45" t="s">
        <v>843</v>
      </c>
      <c r="G153" s="46" t="s">
        <v>126</v>
      </c>
      <c r="H153" s="226" t="s">
        <v>703</v>
      </c>
      <c r="I153" s="50" t="s">
        <v>26</v>
      </c>
      <c r="J153" s="277">
        <v>2443200</v>
      </c>
      <c r="K153" s="277">
        <v>16883193.6528</v>
      </c>
      <c r="L153" s="50" t="s">
        <v>26</v>
      </c>
      <c r="M153" s="273"/>
      <c r="N153" s="278"/>
      <c r="O153" s="279"/>
      <c r="P153" s="280"/>
      <c r="Q153" s="277">
        <v>2443200</v>
      </c>
      <c r="R153" s="229">
        <f>Q153*$E$182</f>
        <v>17514167.155199997</v>
      </c>
      <c r="S153" s="280"/>
      <c r="T153" s="52" t="s">
        <v>103</v>
      </c>
      <c r="U153" s="222" t="s">
        <v>177</v>
      </c>
      <c r="V153" s="223" t="s">
        <v>202</v>
      </c>
      <c r="AC153" s="282"/>
    </row>
    <row r="154" spans="1:29" s="281" customFormat="1" ht="49.5" customHeight="1">
      <c r="A154" s="275"/>
      <c r="B154" s="223" t="s">
        <v>862</v>
      </c>
      <c r="C154" s="45" t="s">
        <v>41</v>
      </c>
      <c r="D154" s="46" t="s">
        <v>123</v>
      </c>
      <c r="E154" s="276" t="s">
        <v>863</v>
      </c>
      <c r="F154" s="45" t="s">
        <v>843</v>
      </c>
      <c r="G154" s="46" t="s">
        <v>126</v>
      </c>
      <c r="H154" s="226" t="s">
        <v>703</v>
      </c>
      <c r="I154" s="50" t="s">
        <v>11</v>
      </c>
      <c r="J154" s="277">
        <v>2220960</v>
      </c>
      <c r="K154" s="277">
        <v>16837690.75632</v>
      </c>
      <c r="L154" s="50" t="s">
        <v>11</v>
      </c>
      <c r="M154" s="273"/>
      <c r="N154" s="278"/>
      <c r="O154" s="279"/>
      <c r="P154" s="280"/>
      <c r="Q154" s="277">
        <v>2220960</v>
      </c>
      <c r="R154" s="229">
        <f>Q154*$E$183</f>
        <v>16785542.61552</v>
      </c>
      <c r="S154" s="280"/>
      <c r="T154" s="52" t="s">
        <v>103</v>
      </c>
      <c r="U154" s="222" t="s">
        <v>177</v>
      </c>
      <c r="V154" s="223" t="s">
        <v>202</v>
      </c>
      <c r="AC154" s="282"/>
    </row>
    <row r="155" spans="1:29" s="233" customFormat="1" ht="49.5" customHeight="1">
      <c r="A155" s="225"/>
      <c r="B155" s="223" t="s">
        <v>864</v>
      </c>
      <c r="C155" s="211" t="s">
        <v>41</v>
      </c>
      <c r="D155" s="212" t="s">
        <v>123</v>
      </c>
      <c r="E155" s="213" t="s">
        <v>865</v>
      </c>
      <c r="F155" s="211" t="s">
        <v>843</v>
      </c>
      <c r="G155" s="212" t="s">
        <v>126</v>
      </c>
      <c r="H155" s="226" t="s">
        <v>703</v>
      </c>
      <c r="I155" s="268" t="s">
        <v>26</v>
      </c>
      <c r="J155" s="215">
        <v>2443200</v>
      </c>
      <c r="K155" s="215">
        <v>16883193.6528</v>
      </c>
      <c r="L155" s="268" t="s">
        <v>26</v>
      </c>
      <c r="M155" s="273"/>
      <c r="N155" s="274"/>
      <c r="O155" s="231"/>
      <c r="P155" s="269"/>
      <c r="Q155" s="215">
        <v>2443200</v>
      </c>
      <c r="R155" s="229">
        <f>Q155*$E$182</f>
        <v>17514167.155199997</v>
      </c>
      <c r="S155" s="269"/>
      <c r="T155" s="268" t="s">
        <v>103</v>
      </c>
      <c r="U155" s="222" t="s">
        <v>177</v>
      </c>
      <c r="V155" s="223" t="s">
        <v>202</v>
      </c>
      <c r="AC155" s="282"/>
    </row>
    <row r="156" spans="1:29" s="233" customFormat="1" ht="49.5" customHeight="1">
      <c r="A156" s="225"/>
      <c r="B156" s="223" t="s">
        <v>866</v>
      </c>
      <c r="C156" s="211">
        <v>42158</v>
      </c>
      <c r="D156" s="212" t="s">
        <v>867</v>
      </c>
      <c r="E156" s="213" t="s">
        <v>868</v>
      </c>
      <c r="F156" s="211" t="s">
        <v>869</v>
      </c>
      <c r="G156" s="212" t="s">
        <v>870</v>
      </c>
      <c r="H156" s="226" t="s">
        <v>703</v>
      </c>
      <c r="I156" s="268" t="s">
        <v>11</v>
      </c>
      <c r="J156" s="215">
        <v>54000000</v>
      </c>
      <c r="K156" s="215">
        <v>412989246</v>
      </c>
      <c r="L156" s="268" t="s">
        <v>11</v>
      </c>
      <c r="M156" s="273"/>
      <c r="N156" s="274"/>
      <c r="O156" s="231"/>
      <c r="P156" s="269"/>
      <c r="Q156" s="215">
        <v>54000000</v>
      </c>
      <c r="R156" s="229">
        <f aca="true" t="shared" si="9" ref="R156:R169">Q156*$E$183</f>
        <v>408120498</v>
      </c>
      <c r="S156" s="269"/>
      <c r="T156" s="268" t="s">
        <v>28</v>
      </c>
      <c r="U156" s="222" t="s">
        <v>177</v>
      </c>
      <c r="V156" s="223" t="s">
        <v>178</v>
      </c>
      <c r="AC156" s="282"/>
    </row>
    <row r="157" spans="1:29" s="233" customFormat="1" ht="49.5" customHeight="1">
      <c r="A157" s="225"/>
      <c r="B157" s="223" t="s">
        <v>871</v>
      </c>
      <c r="C157" s="211" t="s">
        <v>39</v>
      </c>
      <c r="D157" s="212" t="s">
        <v>40</v>
      </c>
      <c r="E157" s="213" t="s">
        <v>44</v>
      </c>
      <c r="F157" s="211" t="s">
        <v>45</v>
      </c>
      <c r="G157" s="212" t="s">
        <v>474</v>
      </c>
      <c r="H157" s="212" t="s">
        <v>703</v>
      </c>
      <c r="I157" s="268" t="s">
        <v>11</v>
      </c>
      <c r="J157" s="215">
        <v>17600000</v>
      </c>
      <c r="K157" s="215">
        <v>131959132.8</v>
      </c>
      <c r="L157" s="268" t="s">
        <v>11</v>
      </c>
      <c r="M157" s="273"/>
      <c r="N157" s="274"/>
      <c r="O157" s="231"/>
      <c r="P157" s="269"/>
      <c r="Q157" s="215">
        <v>17600000</v>
      </c>
      <c r="R157" s="229">
        <f t="shared" si="9"/>
        <v>133017051.2</v>
      </c>
      <c r="S157" s="269"/>
      <c r="T157" s="268" t="s">
        <v>28</v>
      </c>
      <c r="U157" s="222" t="s">
        <v>177</v>
      </c>
      <c r="V157" s="223" t="s">
        <v>202</v>
      </c>
      <c r="AC157" s="282"/>
    </row>
    <row r="158" spans="1:29" s="233" customFormat="1" ht="49.5" customHeight="1">
      <c r="A158" s="225"/>
      <c r="B158" s="223" t="s">
        <v>872</v>
      </c>
      <c r="C158" s="211" t="s">
        <v>41</v>
      </c>
      <c r="D158" s="212" t="s">
        <v>42</v>
      </c>
      <c r="E158" s="213" t="s">
        <v>47</v>
      </c>
      <c r="F158" s="211" t="s">
        <v>45</v>
      </c>
      <c r="G158" s="212" t="s">
        <v>474</v>
      </c>
      <c r="H158" s="212" t="s">
        <v>703</v>
      </c>
      <c r="I158" s="268" t="s">
        <v>11</v>
      </c>
      <c r="J158" s="215">
        <v>15500000</v>
      </c>
      <c r="K158" s="215">
        <v>116214009</v>
      </c>
      <c r="L158" s="268" t="s">
        <v>11</v>
      </c>
      <c r="M158" s="273"/>
      <c r="N158" s="274"/>
      <c r="O158" s="231"/>
      <c r="P158" s="269"/>
      <c r="Q158" s="215">
        <v>15500000</v>
      </c>
      <c r="R158" s="229">
        <f t="shared" si="9"/>
        <v>117145698.5</v>
      </c>
      <c r="S158" s="269"/>
      <c r="T158" s="268" t="s">
        <v>28</v>
      </c>
      <c r="U158" s="222" t="s">
        <v>177</v>
      </c>
      <c r="V158" s="223" t="s">
        <v>202</v>
      </c>
      <c r="AC158" s="282"/>
    </row>
    <row r="159" spans="1:29" s="233" customFormat="1" ht="49.5" customHeight="1">
      <c r="A159" s="225"/>
      <c r="B159" s="223" t="s">
        <v>873</v>
      </c>
      <c r="C159" s="211" t="s">
        <v>69</v>
      </c>
      <c r="D159" s="212" t="s">
        <v>70</v>
      </c>
      <c r="E159" s="213" t="s">
        <v>71</v>
      </c>
      <c r="F159" s="211" t="s">
        <v>72</v>
      </c>
      <c r="G159" s="212" t="s">
        <v>73</v>
      </c>
      <c r="H159" s="212" t="s">
        <v>219</v>
      </c>
      <c r="I159" s="268" t="s">
        <v>11</v>
      </c>
      <c r="J159" s="215">
        <v>100000000</v>
      </c>
      <c r="K159" s="215">
        <v>750682200</v>
      </c>
      <c r="L159" s="268" t="s">
        <v>11</v>
      </c>
      <c r="M159" s="273"/>
      <c r="N159" s="274"/>
      <c r="O159" s="231"/>
      <c r="P159" s="269"/>
      <c r="Q159" s="215">
        <v>100000000</v>
      </c>
      <c r="R159" s="229">
        <f t="shared" si="9"/>
        <v>755778700</v>
      </c>
      <c r="S159" s="269"/>
      <c r="T159" s="268" t="s">
        <v>75</v>
      </c>
      <c r="U159" s="222" t="s">
        <v>177</v>
      </c>
      <c r="V159" s="223" t="s">
        <v>202</v>
      </c>
      <c r="AC159" s="282"/>
    </row>
    <row r="160" spans="1:29" s="233" customFormat="1" ht="49.5" customHeight="1">
      <c r="A160" s="225"/>
      <c r="B160" s="223" t="s">
        <v>874</v>
      </c>
      <c r="C160" s="211" t="s">
        <v>69</v>
      </c>
      <c r="D160" s="212" t="s">
        <v>76</v>
      </c>
      <c r="E160" s="213" t="s">
        <v>77</v>
      </c>
      <c r="F160" s="211" t="s">
        <v>72</v>
      </c>
      <c r="G160" s="212" t="s">
        <v>78</v>
      </c>
      <c r="H160" s="212" t="s">
        <v>219</v>
      </c>
      <c r="I160" s="268" t="s">
        <v>11</v>
      </c>
      <c r="J160" s="215">
        <v>100000000</v>
      </c>
      <c r="K160" s="215">
        <v>750682200</v>
      </c>
      <c r="L160" s="268" t="s">
        <v>11</v>
      </c>
      <c r="M160" s="273">
        <v>100000000</v>
      </c>
      <c r="N160" s="274"/>
      <c r="O160" s="231"/>
      <c r="P160" s="269"/>
      <c r="Q160" s="215">
        <v>100000000</v>
      </c>
      <c r="R160" s="229">
        <f t="shared" si="9"/>
        <v>755778700</v>
      </c>
      <c r="S160" s="269"/>
      <c r="T160" s="268" t="s">
        <v>75</v>
      </c>
      <c r="U160" s="222" t="s">
        <v>177</v>
      </c>
      <c r="V160" s="223" t="s">
        <v>202</v>
      </c>
      <c r="AC160" s="282"/>
    </row>
    <row r="161" spans="1:29" s="233" customFormat="1" ht="49.5" customHeight="1">
      <c r="A161" s="225"/>
      <c r="B161" s="223" t="s">
        <v>875</v>
      </c>
      <c r="C161" s="211" t="s">
        <v>69</v>
      </c>
      <c r="D161" s="212" t="s">
        <v>80</v>
      </c>
      <c r="E161" s="213" t="s">
        <v>81</v>
      </c>
      <c r="F161" s="211" t="s">
        <v>79</v>
      </c>
      <c r="G161" s="212" t="s">
        <v>82</v>
      </c>
      <c r="H161" s="212" t="s">
        <v>240</v>
      </c>
      <c r="I161" s="268" t="s">
        <v>11</v>
      </c>
      <c r="J161" s="215">
        <v>89000000</v>
      </c>
      <c r="K161" s="215">
        <v>665960211</v>
      </c>
      <c r="L161" s="268" t="s">
        <v>11</v>
      </c>
      <c r="M161" s="273"/>
      <c r="N161" s="274"/>
      <c r="O161" s="231"/>
      <c r="P161" s="269"/>
      <c r="Q161" s="215">
        <v>89000000</v>
      </c>
      <c r="R161" s="229">
        <f t="shared" si="9"/>
        <v>672643043</v>
      </c>
      <c r="S161" s="269"/>
      <c r="T161" s="221" t="s">
        <v>84</v>
      </c>
      <c r="U161" s="286" t="s">
        <v>177</v>
      </c>
      <c r="V161" s="223" t="s">
        <v>202</v>
      </c>
      <c r="AC161" s="282"/>
    </row>
    <row r="162" spans="1:29" s="233" customFormat="1" ht="49.5" customHeight="1">
      <c r="A162" s="225"/>
      <c r="B162" s="223" t="s">
        <v>876</v>
      </c>
      <c r="C162" s="211" t="s">
        <v>85</v>
      </c>
      <c r="D162" s="212" t="s">
        <v>86</v>
      </c>
      <c r="E162" s="213" t="s">
        <v>87</v>
      </c>
      <c r="F162" s="211" t="s">
        <v>88</v>
      </c>
      <c r="G162" s="212" t="s">
        <v>82</v>
      </c>
      <c r="H162" s="212" t="s">
        <v>189</v>
      </c>
      <c r="I162" s="268" t="s">
        <v>11</v>
      </c>
      <c r="J162" s="215">
        <v>70000000</v>
      </c>
      <c r="K162" s="215">
        <v>525534940</v>
      </c>
      <c r="L162" s="268" t="s">
        <v>11</v>
      </c>
      <c r="M162" s="273">
        <v>60000000</v>
      </c>
      <c r="N162" s="274"/>
      <c r="O162" s="231"/>
      <c r="P162" s="269"/>
      <c r="Q162" s="215">
        <v>70000000</v>
      </c>
      <c r="R162" s="229">
        <f t="shared" si="9"/>
        <v>529045090</v>
      </c>
      <c r="S162" s="269"/>
      <c r="T162" s="221" t="s">
        <v>90</v>
      </c>
      <c r="U162" s="286" t="s">
        <v>177</v>
      </c>
      <c r="V162" s="223" t="s">
        <v>202</v>
      </c>
      <c r="AC162" s="282"/>
    </row>
    <row r="163" spans="1:29" s="233" customFormat="1" ht="49.5" customHeight="1">
      <c r="A163" s="225"/>
      <c r="B163" s="223" t="s">
        <v>877</v>
      </c>
      <c r="C163" s="211" t="s">
        <v>79</v>
      </c>
      <c r="D163" s="212" t="s">
        <v>91</v>
      </c>
      <c r="E163" s="213" t="s">
        <v>92</v>
      </c>
      <c r="F163" s="211" t="s">
        <v>93</v>
      </c>
      <c r="G163" s="212" t="s">
        <v>474</v>
      </c>
      <c r="H163" s="212" t="s">
        <v>703</v>
      </c>
      <c r="I163" s="268" t="s">
        <v>11</v>
      </c>
      <c r="J163" s="215">
        <v>6490400</v>
      </c>
      <c r="K163" s="215">
        <v>48875100.4672</v>
      </c>
      <c r="L163" s="268" t="s">
        <v>11</v>
      </c>
      <c r="M163" s="273"/>
      <c r="N163" s="274"/>
      <c r="O163" s="231"/>
      <c r="P163" s="269"/>
      <c r="Q163" s="215">
        <v>6490400</v>
      </c>
      <c r="R163" s="229">
        <f t="shared" si="9"/>
        <v>49053060.7448</v>
      </c>
      <c r="S163" s="269"/>
      <c r="T163" s="221" t="s">
        <v>90</v>
      </c>
      <c r="U163" s="286" t="s">
        <v>177</v>
      </c>
      <c r="V163" s="223" t="s">
        <v>202</v>
      </c>
      <c r="AC163" s="282"/>
    </row>
    <row r="164" spans="1:29" s="233" customFormat="1" ht="49.5" customHeight="1">
      <c r="A164" s="225"/>
      <c r="B164" s="223" t="s">
        <v>878</v>
      </c>
      <c r="C164" s="211" t="s">
        <v>79</v>
      </c>
      <c r="D164" s="212" t="s">
        <v>91</v>
      </c>
      <c r="E164" s="213" t="s">
        <v>95</v>
      </c>
      <c r="F164" s="211" t="s">
        <v>93</v>
      </c>
      <c r="G164" s="212" t="s">
        <v>474</v>
      </c>
      <c r="H164" s="212" t="s">
        <v>703</v>
      </c>
      <c r="I164" s="268" t="s">
        <v>11</v>
      </c>
      <c r="J164" s="215">
        <v>6490400</v>
      </c>
      <c r="K164" s="215">
        <v>48875100.4672</v>
      </c>
      <c r="L164" s="268" t="s">
        <v>11</v>
      </c>
      <c r="M164" s="273"/>
      <c r="N164" s="274"/>
      <c r="O164" s="231"/>
      <c r="P164" s="269"/>
      <c r="Q164" s="215">
        <v>6490400</v>
      </c>
      <c r="R164" s="229">
        <f t="shared" si="9"/>
        <v>49053060.7448</v>
      </c>
      <c r="S164" s="269"/>
      <c r="T164" s="221" t="s">
        <v>90</v>
      </c>
      <c r="U164" s="286" t="s">
        <v>177</v>
      </c>
      <c r="V164" s="223" t="s">
        <v>202</v>
      </c>
      <c r="AC164" s="282"/>
    </row>
    <row r="165" spans="1:29" s="233" customFormat="1" ht="49.5" customHeight="1">
      <c r="A165" s="225"/>
      <c r="B165" s="223" t="s">
        <v>879</v>
      </c>
      <c r="C165" s="211" t="s">
        <v>79</v>
      </c>
      <c r="D165" s="212" t="s">
        <v>91</v>
      </c>
      <c r="E165" s="213" t="s">
        <v>97</v>
      </c>
      <c r="F165" s="211" t="s">
        <v>88</v>
      </c>
      <c r="G165" s="212" t="s">
        <v>27</v>
      </c>
      <c r="H165" s="212" t="s">
        <v>703</v>
      </c>
      <c r="I165" s="268" t="s">
        <v>11</v>
      </c>
      <c r="J165" s="215">
        <v>25961600</v>
      </c>
      <c r="K165" s="215">
        <v>194910398.5472</v>
      </c>
      <c r="L165" s="268" t="s">
        <v>11</v>
      </c>
      <c r="M165" s="273"/>
      <c r="N165" s="274"/>
      <c r="O165" s="231"/>
      <c r="P165" s="269"/>
      <c r="Q165" s="215">
        <v>25961600</v>
      </c>
      <c r="R165" s="229">
        <f t="shared" si="9"/>
        <v>196212242.9792</v>
      </c>
      <c r="S165" s="269"/>
      <c r="T165" s="221" t="s">
        <v>90</v>
      </c>
      <c r="U165" s="286" t="s">
        <v>177</v>
      </c>
      <c r="V165" s="223" t="s">
        <v>202</v>
      </c>
      <c r="AC165" s="282"/>
    </row>
    <row r="166" spans="1:29" s="233" customFormat="1" ht="49.5" customHeight="1">
      <c r="A166" s="225"/>
      <c r="B166" s="223" t="s">
        <v>880</v>
      </c>
      <c r="C166" s="211" t="s">
        <v>79</v>
      </c>
      <c r="D166" s="212" t="s">
        <v>91</v>
      </c>
      <c r="E166" s="213" t="s">
        <v>99</v>
      </c>
      <c r="F166" s="211" t="s">
        <v>88</v>
      </c>
      <c r="G166" s="212" t="s">
        <v>27</v>
      </c>
      <c r="H166" s="212" t="s">
        <v>703</v>
      </c>
      <c r="I166" s="268" t="s">
        <v>11</v>
      </c>
      <c r="J166" s="215">
        <v>25961600</v>
      </c>
      <c r="K166" s="215">
        <v>194910398.5472</v>
      </c>
      <c r="L166" s="268" t="s">
        <v>11</v>
      </c>
      <c r="M166" s="273"/>
      <c r="N166" s="274"/>
      <c r="O166" s="231"/>
      <c r="P166" s="269"/>
      <c r="Q166" s="215">
        <v>25961600</v>
      </c>
      <c r="R166" s="229">
        <f t="shared" si="9"/>
        <v>196212242.9792</v>
      </c>
      <c r="S166" s="269"/>
      <c r="T166" s="221" t="s">
        <v>90</v>
      </c>
      <c r="U166" s="286" t="s">
        <v>177</v>
      </c>
      <c r="V166" s="223" t="s">
        <v>202</v>
      </c>
      <c r="AC166" s="282"/>
    </row>
    <row r="167" spans="1:29" s="233" customFormat="1" ht="63">
      <c r="A167" s="225"/>
      <c r="B167" s="223" t="s">
        <v>881</v>
      </c>
      <c r="C167" s="211" t="s">
        <v>67</v>
      </c>
      <c r="D167" s="212" t="s">
        <v>882</v>
      </c>
      <c r="E167" s="213" t="s">
        <v>49</v>
      </c>
      <c r="F167" s="211" t="s">
        <v>101</v>
      </c>
      <c r="G167" s="212" t="s">
        <v>43</v>
      </c>
      <c r="H167" s="212" t="s">
        <v>219</v>
      </c>
      <c r="I167" s="268" t="s">
        <v>11</v>
      </c>
      <c r="J167" s="215">
        <v>250000000</v>
      </c>
      <c r="K167" s="215">
        <v>1874774500</v>
      </c>
      <c r="L167" s="268" t="s">
        <v>11</v>
      </c>
      <c r="M167" s="273">
        <v>99000000</v>
      </c>
      <c r="N167" s="274"/>
      <c r="O167" s="231"/>
      <c r="P167" s="269"/>
      <c r="Q167" s="215">
        <v>200000000</v>
      </c>
      <c r="R167" s="229">
        <f t="shared" si="9"/>
        <v>1511557400</v>
      </c>
      <c r="S167" s="269"/>
      <c r="T167" s="221" t="s">
        <v>102</v>
      </c>
      <c r="U167" s="286" t="s">
        <v>177</v>
      </c>
      <c r="V167" s="223" t="s">
        <v>178</v>
      </c>
      <c r="AC167" s="282"/>
    </row>
    <row r="168" spans="1:29" s="233" customFormat="1" ht="50.25" customHeight="1">
      <c r="A168" s="225"/>
      <c r="B168" s="223" t="s">
        <v>883</v>
      </c>
      <c r="C168" s="267" t="s">
        <v>79</v>
      </c>
      <c r="D168" s="226" t="s">
        <v>104</v>
      </c>
      <c r="E168" s="287" t="s">
        <v>105</v>
      </c>
      <c r="F168" s="267" t="s">
        <v>106</v>
      </c>
      <c r="G168" s="212" t="s">
        <v>27</v>
      </c>
      <c r="H168" s="212" t="s">
        <v>703</v>
      </c>
      <c r="I168" s="268" t="s">
        <v>11</v>
      </c>
      <c r="J168" s="215">
        <v>31815273.6</v>
      </c>
      <c r="K168" s="215">
        <v>239247548.68354562</v>
      </c>
      <c r="L168" s="268" t="s">
        <v>11</v>
      </c>
      <c r="M168" s="273"/>
      <c r="N168" s="274"/>
      <c r="O168" s="231"/>
      <c r="P168" s="269"/>
      <c r="Q168" s="215">
        <v>31815273.6</v>
      </c>
      <c r="R168" s="229">
        <f t="shared" si="9"/>
        <v>240453061.2155232</v>
      </c>
      <c r="S168" s="269"/>
      <c r="T168" s="221" t="s">
        <v>108</v>
      </c>
      <c r="U168" s="286" t="s">
        <v>177</v>
      </c>
      <c r="V168" s="223" t="s">
        <v>202</v>
      </c>
      <c r="AC168" s="282"/>
    </row>
    <row r="169" spans="1:29" s="233" customFormat="1" ht="50.25" customHeight="1">
      <c r="A169" s="225"/>
      <c r="B169" s="223" t="s">
        <v>884</v>
      </c>
      <c r="C169" s="267" t="s">
        <v>79</v>
      </c>
      <c r="D169" s="226" t="s">
        <v>104</v>
      </c>
      <c r="E169" s="287" t="s">
        <v>109</v>
      </c>
      <c r="F169" s="267" t="s">
        <v>106</v>
      </c>
      <c r="G169" s="212" t="s">
        <v>443</v>
      </c>
      <c r="H169" s="212" t="s">
        <v>703</v>
      </c>
      <c r="I169" s="268" t="s">
        <v>11</v>
      </c>
      <c r="J169" s="288">
        <v>7953818.4</v>
      </c>
      <c r="K169" s="215">
        <v>59811887.170886405</v>
      </c>
      <c r="L169" s="268" t="s">
        <v>11</v>
      </c>
      <c r="M169" s="273"/>
      <c r="N169" s="274"/>
      <c r="O169" s="231"/>
      <c r="P169" s="269"/>
      <c r="Q169" s="215">
        <v>7953818.4</v>
      </c>
      <c r="R169" s="229">
        <f t="shared" si="9"/>
        <v>60113265.3038808</v>
      </c>
      <c r="S169" s="269"/>
      <c r="T169" s="221" t="s">
        <v>108</v>
      </c>
      <c r="U169" s="286" t="s">
        <v>177</v>
      </c>
      <c r="V169" s="223" t="s">
        <v>202</v>
      </c>
      <c r="AC169" s="282"/>
    </row>
    <row r="170" spans="1:29" s="233" customFormat="1" ht="50.25" customHeight="1">
      <c r="A170" s="225"/>
      <c r="B170" s="223" t="s">
        <v>885</v>
      </c>
      <c r="C170" s="267" t="s">
        <v>118</v>
      </c>
      <c r="D170" s="226" t="s">
        <v>119</v>
      </c>
      <c r="E170" s="287" t="s">
        <v>120</v>
      </c>
      <c r="F170" s="267" t="s">
        <v>121</v>
      </c>
      <c r="G170" s="212" t="s">
        <v>122</v>
      </c>
      <c r="H170" s="212" t="s">
        <v>796</v>
      </c>
      <c r="I170" s="268" t="s">
        <v>25</v>
      </c>
      <c r="J170" s="288">
        <v>250000000</v>
      </c>
      <c r="K170" s="221">
        <v>250000000</v>
      </c>
      <c r="L170" s="268" t="s">
        <v>25</v>
      </c>
      <c r="M170" s="273"/>
      <c r="N170" s="188">
        <v>6250000.02</v>
      </c>
      <c r="O170" s="188">
        <v>6250000.02</v>
      </c>
      <c r="P170" s="269"/>
      <c r="Q170" s="215">
        <v>239583333.3</v>
      </c>
      <c r="R170" s="229">
        <f>Q170</f>
        <v>239583333.3</v>
      </c>
      <c r="S170" s="269"/>
      <c r="T170" s="221" t="s">
        <v>84</v>
      </c>
      <c r="U170" s="286" t="s">
        <v>177</v>
      </c>
      <c r="V170" s="223" t="s">
        <v>202</v>
      </c>
      <c r="AC170" s="282"/>
    </row>
    <row r="171" spans="1:29" s="233" customFormat="1" ht="50.25" customHeight="1">
      <c r="A171" s="225"/>
      <c r="B171" s="223" t="s">
        <v>886</v>
      </c>
      <c r="C171" s="267" t="s">
        <v>112</v>
      </c>
      <c r="D171" s="226" t="s">
        <v>113</v>
      </c>
      <c r="E171" s="287" t="s">
        <v>114</v>
      </c>
      <c r="F171" s="267" t="s">
        <v>115</v>
      </c>
      <c r="G171" s="212" t="s">
        <v>27</v>
      </c>
      <c r="H171" s="212" t="s">
        <v>887</v>
      </c>
      <c r="I171" s="227" t="s">
        <v>26</v>
      </c>
      <c r="J171" s="288">
        <v>4836000</v>
      </c>
      <c r="K171" s="221">
        <v>32812917.696</v>
      </c>
      <c r="L171" s="268" t="s">
        <v>26</v>
      </c>
      <c r="M171" s="273">
        <v>498493.48</v>
      </c>
      <c r="N171" s="274"/>
      <c r="O171" s="231"/>
      <c r="P171" s="269"/>
      <c r="Q171" s="215">
        <v>4836000</v>
      </c>
      <c r="R171" s="229">
        <f>Q171*$E$182</f>
        <v>34667040.096</v>
      </c>
      <c r="S171" s="269"/>
      <c r="T171" s="221" t="s">
        <v>117</v>
      </c>
      <c r="U171" s="286" t="s">
        <v>177</v>
      </c>
      <c r="V171" s="223" t="s">
        <v>202</v>
      </c>
      <c r="AC171" s="282"/>
    </row>
    <row r="172" spans="1:29" s="233" customFormat="1" ht="50.25" customHeight="1">
      <c r="A172" s="225"/>
      <c r="B172" s="223" t="s">
        <v>888</v>
      </c>
      <c r="C172" s="267" t="s">
        <v>41</v>
      </c>
      <c r="D172" s="226" t="s">
        <v>123</v>
      </c>
      <c r="E172" s="287" t="s">
        <v>124</v>
      </c>
      <c r="F172" s="267" t="s">
        <v>125</v>
      </c>
      <c r="G172" s="212" t="s">
        <v>126</v>
      </c>
      <c r="H172" s="212" t="s">
        <v>703</v>
      </c>
      <c r="I172" s="227" t="s">
        <v>11</v>
      </c>
      <c r="J172" s="288">
        <v>14000000</v>
      </c>
      <c r="K172" s="221">
        <v>104752480</v>
      </c>
      <c r="L172" s="268" t="s">
        <v>11</v>
      </c>
      <c r="M172" s="273"/>
      <c r="N172" s="274"/>
      <c r="O172" s="231"/>
      <c r="P172" s="269"/>
      <c r="Q172" s="215">
        <v>14000000</v>
      </c>
      <c r="R172" s="229">
        <f aca="true" t="shared" si="10" ref="R172:R178">Q172*$E$183</f>
        <v>105809018</v>
      </c>
      <c r="S172" s="269"/>
      <c r="T172" s="221" t="s">
        <v>108</v>
      </c>
      <c r="U172" s="286" t="s">
        <v>177</v>
      </c>
      <c r="V172" s="223" t="s">
        <v>202</v>
      </c>
      <c r="AC172" s="282"/>
    </row>
    <row r="173" spans="1:29" s="233" customFormat="1" ht="50.25" customHeight="1">
      <c r="A173" s="225"/>
      <c r="B173" s="223" t="s">
        <v>889</v>
      </c>
      <c r="C173" s="267" t="s">
        <v>41</v>
      </c>
      <c r="D173" s="226" t="s">
        <v>123</v>
      </c>
      <c r="E173" s="287" t="s">
        <v>128</v>
      </c>
      <c r="F173" s="267" t="s">
        <v>125</v>
      </c>
      <c r="G173" s="212" t="s">
        <v>126</v>
      </c>
      <c r="H173" s="212" t="s">
        <v>703</v>
      </c>
      <c r="I173" s="227" t="s">
        <v>11</v>
      </c>
      <c r="J173" s="288">
        <v>14000000</v>
      </c>
      <c r="K173" s="221">
        <v>104752480</v>
      </c>
      <c r="L173" s="268" t="s">
        <v>11</v>
      </c>
      <c r="M173" s="273"/>
      <c r="N173" s="274"/>
      <c r="O173" s="231"/>
      <c r="P173" s="269"/>
      <c r="Q173" s="215">
        <v>14000000</v>
      </c>
      <c r="R173" s="229">
        <f t="shared" si="10"/>
        <v>105809018</v>
      </c>
      <c r="S173" s="269"/>
      <c r="T173" s="221" t="s">
        <v>108</v>
      </c>
      <c r="U173" s="286" t="s">
        <v>177</v>
      </c>
      <c r="V173" s="223" t="s">
        <v>202</v>
      </c>
      <c r="AC173" s="282"/>
    </row>
    <row r="174" spans="1:29" s="233" customFormat="1" ht="50.25" customHeight="1">
      <c r="A174" s="225"/>
      <c r="B174" s="223" t="s">
        <v>890</v>
      </c>
      <c r="C174" s="267" t="s">
        <v>133</v>
      </c>
      <c r="D174" s="226" t="s">
        <v>134</v>
      </c>
      <c r="E174" s="287" t="s">
        <v>135</v>
      </c>
      <c r="F174" s="267" t="s">
        <v>136</v>
      </c>
      <c r="G174" s="212" t="s">
        <v>27</v>
      </c>
      <c r="H174" s="212" t="s">
        <v>891</v>
      </c>
      <c r="I174" s="227" t="s">
        <v>11</v>
      </c>
      <c r="J174" s="288">
        <v>26752334.78</v>
      </c>
      <c r="K174" s="221">
        <v>200286035.9890565</v>
      </c>
      <c r="L174" s="268" t="s">
        <v>11</v>
      </c>
      <c r="M174" s="273">
        <v>435054.01</v>
      </c>
      <c r="N174" s="274"/>
      <c r="O174" s="231"/>
      <c r="P174" s="269"/>
      <c r="Q174" s="215">
        <v>25352718.31</v>
      </c>
      <c r="R174" s="229">
        <f t="shared" si="10"/>
        <v>191610444.85797995</v>
      </c>
      <c r="S174" s="269"/>
      <c r="T174" s="221" t="s">
        <v>138</v>
      </c>
      <c r="U174" s="286" t="s">
        <v>177</v>
      </c>
      <c r="V174" s="223" t="s">
        <v>202</v>
      </c>
      <c r="AC174" s="282"/>
    </row>
    <row r="175" spans="1:29" s="233" customFormat="1" ht="50.25" customHeight="1">
      <c r="A175" s="225"/>
      <c r="B175" s="223" t="s">
        <v>892</v>
      </c>
      <c r="C175" s="267" t="s">
        <v>41</v>
      </c>
      <c r="D175" s="226" t="s">
        <v>123</v>
      </c>
      <c r="E175" s="287" t="s">
        <v>130</v>
      </c>
      <c r="F175" s="267" t="s">
        <v>131</v>
      </c>
      <c r="G175" s="212" t="s">
        <v>474</v>
      </c>
      <c r="H175" s="212" t="s">
        <v>703</v>
      </c>
      <c r="I175" s="227" t="s">
        <v>11</v>
      </c>
      <c r="J175" s="288">
        <v>14000000</v>
      </c>
      <c r="K175" s="221">
        <v>104639780</v>
      </c>
      <c r="L175" s="268" t="s">
        <v>11</v>
      </c>
      <c r="M175" s="273"/>
      <c r="N175" s="274"/>
      <c r="O175" s="231"/>
      <c r="P175" s="269"/>
      <c r="Q175" s="215">
        <v>14000000</v>
      </c>
      <c r="R175" s="229">
        <f t="shared" si="10"/>
        <v>105809018</v>
      </c>
      <c r="S175" s="269"/>
      <c r="T175" s="221" t="s">
        <v>108</v>
      </c>
      <c r="U175" s="286" t="s">
        <v>177</v>
      </c>
      <c r="V175" s="223" t="s">
        <v>202</v>
      </c>
      <c r="AC175" s="282"/>
    </row>
    <row r="176" spans="1:29" s="233" customFormat="1" ht="50.25" customHeight="1">
      <c r="A176" s="225"/>
      <c r="B176" s="223" t="s">
        <v>893</v>
      </c>
      <c r="C176" s="267" t="s">
        <v>140</v>
      </c>
      <c r="D176" s="226" t="s">
        <v>141</v>
      </c>
      <c r="E176" s="287" t="s">
        <v>142</v>
      </c>
      <c r="F176" s="267" t="s">
        <v>139</v>
      </c>
      <c r="G176" s="212" t="s">
        <v>27</v>
      </c>
      <c r="H176" s="212" t="s">
        <v>735</v>
      </c>
      <c r="I176" s="227" t="s">
        <v>11</v>
      </c>
      <c r="J176" s="288">
        <v>2866000</v>
      </c>
      <c r="K176" s="221">
        <v>21508054.63</v>
      </c>
      <c r="L176" s="268" t="s">
        <v>11</v>
      </c>
      <c r="M176" s="273"/>
      <c r="N176" s="274"/>
      <c r="O176" s="231"/>
      <c r="P176" s="269"/>
      <c r="Q176" s="215">
        <v>2866000</v>
      </c>
      <c r="R176" s="229">
        <f t="shared" si="10"/>
        <v>21660617.542</v>
      </c>
      <c r="S176" s="269"/>
      <c r="T176" s="221" t="s">
        <v>108</v>
      </c>
      <c r="U176" s="286" t="s">
        <v>177</v>
      </c>
      <c r="V176" s="223" t="s">
        <v>202</v>
      </c>
      <c r="AC176" s="282"/>
    </row>
    <row r="177" spans="1:29" s="233" customFormat="1" ht="50.25" customHeight="1">
      <c r="A177" s="225"/>
      <c r="B177" s="223" t="s">
        <v>894</v>
      </c>
      <c r="C177" s="267" t="s">
        <v>144</v>
      </c>
      <c r="D177" s="226" t="s">
        <v>145</v>
      </c>
      <c r="E177" s="287" t="s">
        <v>146</v>
      </c>
      <c r="F177" s="267" t="s">
        <v>147</v>
      </c>
      <c r="G177" s="226" t="s">
        <v>148</v>
      </c>
      <c r="H177" s="226" t="s">
        <v>240</v>
      </c>
      <c r="I177" s="227" t="s">
        <v>11</v>
      </c>
      <c r="J177" s="288">
        <v>80000000</v>
      </c>
      <c r="K177" s="221">
        <v>602515200</v>
      </c>
      <c r="L177" s="221" t="s">
        <v>11</v>
      </c>
      <c r="M177" s="273">
        <v>40000000</v>
      </c>
      <c r="N177" s="274"/>
      <c r="O177" s="231"/>
      <c r="P177" s="269"/>
      <c r="Q177" s="215">
        <v>40000000</v>
      </c>
      <c r="R177" s="229">
        <f t="shared" si="10"/>
        <v>302311480</v>
      </c>
      <c r="S177" s="269"/>
      <c r="T177" s="221" t="s">
        <v>84</v>
      </c>
      <c r="U177" s="286" t="s">
        <v>177</v>
      </c>
      <c r="V177" s="223" t="s">
        <v>202</v>
      </c>
      <c r="AC177" s="282"/>
    </row>
    <row r="178" spans="1:29" s="233" customFormat="1" ht="50.25" customHeight="1">
      <c r="A178" s="225"/>
      <c r="B178" s="223" t="s">
        <v>895</v>
      </c>
      <c r="C178" s="267" t="s">
        <v>140</v>
      </c>
      <c r="D178" s="226" t="s">
        <v>141</v>
      </c>
      <c r="E178" s="287" t="s">
        <v>149</v>
      </c>
      <c r="F178" s="267" t="s">
        <v>150</v>
      </c>
      <c r="G178" s="212" t="s">
        <v>27</v>
      </c>
      <c r="H178" s="212" t="s">
        <v>735</v>
      </c>
      <c r="I178" s="227" t="s">
        <v>11</v>
      </c>
      <c r="J178" s="288">
        <v>16542000</v>
      </c>
      <c r="K178" s="221">
        <v>124555784.598</v>
      </c>
      <c r="L178" s="268" t="s">
        <v>11</v>
      </c>
      <c r="M178" s="273">
        <v>16542000</v>
      </c>
      <c r="N178" s="274"/>
      <c r="O178" s="231"/>
      <c r="P178" s="269"/>
      <c r="Q178" s="215">
        <v>16542000</v>
      </c>
      <c r="R178" s="229">
        <f t="shared" si="10"/>
        <v>125020912.554</v>
      </c>
      <c r="S178" s="269"/>
      <c r="T178" s="221" t="s">
        <v>108</v>
      </c>
      <c r="U178" s="286" t="s">
        <v>177</v>
      </c>
      <c r="V178" s="223" t="s">
        <v>202</v>
      </c>
      <c r="AC178" s="282"/>
    </row>
    <row r="179" spans="1:29" s="27" customFormat="1" ht="25.5" customHeight="1">
      <c r="A179" s="289"/>
      <c r="B179" s="290"/>
      <c r="C179" s="291"/>
      <c r="D179" s="292"/>
      <c r="E179" s="293"/>
      <c r="F179" s="291"/>
      <c r="G179" s="292"/>
      <c r="H179" s="294"/>
      <c r="I179" s="295"/>
      <c r="J179" s="296"/>
      <c r="K179" s="296"/>
      <c r="L179" s="297"/>
      <c r="M179" s="298"/>
      <c r="N179" s="299"/>
      <c r="O179" s="300"/>
      <c r="P179" s="299"/>
      <c r="Q179" s="301"/>
      <c r="R179" s="300"/>
      <c r="S179" s="302"/>
      <c r="T179" s="297"/>
      <c r="U179" s="303"/>
      <c r="V179" s="302"/>
      <c r="AC179" s="282"/>
    </row>
    <row r="180" spans="1:29" s="80" customFormat="1" ht="24.75" customHeight="1" thickBot="1">
      <c r="A180" s="210"/>
      <c r="B180" s="281"/>
      <c r="C180" s="281"/>
      <c r="D180" s="133" t="s">
        <v>896</v>
      </c>
      <c r="E180" s="133"/>
      <c r="F180" s="304"/>
      <c r="G180" s="305"/>
      <c r="H180" s="306"/>
      <c r="I180" s="281"/>
      <c r="J180" s="307"/>
      <c r="K180" s="307"/>
      <c r="L180" s="308"/>
      <c r="M180" s="309"/>
      <c r="N180" s="310"/>
      <c r="O180" s="310"/>
      <c r="P180" s="310"/>
      <c r="Q180" s="311"/>
      <c r="R180" s="311"/>
      <c r="S180" s="311"/>
      <c r="T180" s="312"/>
      <c r="U180" s="312"/>
      <c r="V180" s="310"/>
      <c r="AC180" s="161"/>
    </row>
    <row r="181" spans="1:29" s="317" customFormat="1" ht="21" customHeight="1" thickBot="1">
      <c r="A181" s="158"/>
      <c r="B181" s="281"/>
      <c r="C181" s="31"/>
      <c r="D181" s="304"/>
      <c r="E181" s="304"/>
      <c r="F181" s="304"/>
      <c r="G181" s="313"/>
      <c r="H181" s="306"/>
      <c r="I181" s="31"/>
      <c r="J181" s="311"/>
      <c r="K181" s="314"/>
      <c r="L181" s="310"/>
      <c r="M181" s="309"/>
      <c r="N181" s="310"/>
      <c r="O181" s="310"/>
      <c r="P181" s="310"/>
      <c r="Q181" s="315" t="s">
        <v>15</v>
      </c>
      <c r="R181" s="316">
        <f>SUM(R5:R178)</f>
        <v>54314435342.55438</v>
      </c>
      <c r="S181" s="311"/>
      <c r="T181" s="312"/>
      <c r="U181" s="312"/>
      <c r="V181" s="310"/>
      <c r="AC181" s="161"/>
    </row>
    <row r="182" spans="1:29" s="317" customFormat="1" ht="30" customHeight="1">
      <c r="A182" s="158"/>
      <c r="B182" s="281"/>
      <c r="C182" s="31"/>
      <c r="D182" s="318" t="s">
        <v>897</v>
      </c>
      <c r="E182" s="319">
        <v>7.168536</v>
      </c>
      <c r="F182" s="318" t="s">
        <v>25</v>
      </c>
      <c r="G182" s="313"/>
      <c r="H182" s="306"/>
      <c r="I182" s="31"/>
      <c r="J182" s="311"/>
      <c r="K182" s="311"/>
      <c r="L182" s="310"/>
      <c r="M182" s="309"/>
      <c r="N182" s="310"/>
      <c r="O182" s="310"/>
      <c r="P182" s="310"/>
      <c r="Q182" s="311"/>
      <c r="R182" s="311"/>
      <c r="S182" s="311"/>
      <c r="T182" s="312"/>
      <c r="U182" s="312"/>
      <c r="V182" s="310"/>
      <c r="AC182" s="161"/>
    </row>
    <row r="183" spans="1:29" s="317" customFormat="1" ht="30" customHeight="1">
      <c r="A183" s="158"/>
      <c r="B183" s="281"/>
      <c r="C183" s="31"/>
      <c r="D183" s="318" t="s">
        <v>898</v>
      </c>
      <c r="E183" s="319">
        <v>7.557787</v>
      </c>
      <c r="F183" s="318" t="s">
        <v>25</v>
      </c>
      <c r="G183" s="313"/>
      <c r="H183" s="306"/>
      <c r="I183" s="31"/>
      <c r="J183" s="311"/>
      <c r="K183" s="311"/>
      <c r="L183" s="310"/>
      <c r="M183" s="309"/>
      <c r="N183" s="310"/>
      <c r="O183" s="310"/>
      <c r="P183" s="320"/>
      <c r="Q183" s="321"/>
      <c r="R183" s="322"/>
      <c r="S183" s="323"/>
      <c r="T183" s="312"/>
      <c r="U183" s="312"/>
      <c r="V183" s="310"/>
      <c r="AC183" s="161"/>
    </row>
    <row r="184" spans="1:29" s="80" customFormat="1" ht="30" customHeight="1">
      <c r="A184" s="210"/>
      <c r="B184" s="281"/>
      <c r="C184" s="281"/>
      <c r="D184" s="324"/>
      <c r="E184" s="324"/>
      <c r="F184" s="324"/>
      <c r="G184" s="305"/>
      <c r="H184" s="306"/>
      <c r="I184" s="281"/>
      <c r="J184" s="307"/>
      <c r="K184" s="307"/>
      <c r="L184" s="308"/>
      <c r="M184" s="309"/>
      <c r="N184" s="310"/>
      <c r="O184" s="310"/>
      <c r="P184" s="325"/>
      <c r="Q184" s="325"/>
      <c r="R184" s="322"/>
      <c r="S184" s="323"/>
      <c r="T184" s="312"/>
      <c r="U184" s="312"/>
      <c r="V184" s="310"/>
      <c r="AC184" s="161"/>
    </row>
    <row r="185" spans="1:29" s="80" customFormat="1" ht="30" customHeight="1">
      <c r="A185" s="326">
        <v>499</v>
      </c>
      <c r="B185" s="281"/>
      <c r="C185" s="281"/>
      <c r="D185" s="324"/>
      <c r="E185" s="187"/>
      <c r="F185" s="324"/>
      <c r="G185" s="305"/>
      <c r="H185" s="306"/>
      <c r="I185" s="281"/>
      <c r="J185" s="307"/>
      <c r="K185" s="307"/>
      <c r="L185" s="308"/>
      <c r="M185" s="309"/>
      <c r="N185" s="310"/>
      <c r="O185" s="310"/>
      <c r="P185" s="327"/>
      <c r="Q185" s="328"/>
      <c r="R185" s="329"/>
      <c r="S185" s="323"/>
      <c r="T185" s="312"/>
      <c r="U185" s="312"/>
      <c r="V185" s="310"/>
      <c r="AC185" s="161"/>
    </row>
    <row r="186" spans="1:29" s="80" customFormat="1" ht="30" customHeight="1">
      <c r="A186" s="326"/>
      <c r="B186" s="281"/>
      <c r="C186" s="281"/>
      <c r="D186" s="324"/>
      <c r="E186" s="187"/>
      <c r="F186" s="324"/>
      <c r="G186" s="305"/>
      <c r="H186" s="306"/>
      <c r="I186" s="281"/>
      <c r="J186" s="307"/>
      <c r="K186" s="307"/>
      <c r="L186" s="308"/>
      <c r="M186" s="330"/>
      <c r="N186" s="330"/>
      <c r="O186" s="330"/>
      <c r="P186" s="331"/>
      <c r="Q186" s="332"/>
      <c r="R186" s="330"/>
      <c r="S186" s="333"/>
      <c r="T186" s="333"/>
      <c r="U186" s="312"/>
      <c r="V186" s="310"/>
      <c r="AC186" s="161"/>
    </row>
    <row r="187" spans="1:29" s="80" customFormat="1" ht="30" customHeight="1">
      <c r="A187" s="326"/>
      <c r="B187" s="281"/>
      <c r="C187" s="281"/>
      <c r="D187" s="324"/>
      <c r="E187" s="187"/>
      <c r="F187" s="324"/>
      <c r="G187" s="305"/>
      <c r="H187" s="306"/>
      <c r="I187" s="281"/>
      <c r="J187" s="307"/>
      <c r="K187" s="307"/>
      <c r="L187" s="308"/>
      <c r="M187" s="330"/>
      <c r="N187" s="334"/>
      <c r="O187" s="334"/>
      <c r="P187" s="335"/>
      <c r="Q187" s="88"/>
      <c r="R187" s="336"/>
      <c r="S187" s="311"/>
      <c r="T187" s="312"/>
      <c r="U187" s="312"/>
      <c r="V187" s="310"/>
      <c r="AC187" s="161"/>
    </row>
    <row r="188" spans="1:29" s="80" customFormat="1" ht="30" customHeight="1">
      <c r="A188" s="326"/>
      <c r="B188" s="281"/>
      <c r="C188" s="281"/>
      <c r="D188" s="324"/>
      <c r="E188" s="187"/>
      <c r="F188" s="324"/>
      <c r="G188" s="305"/>
      <c r="H188" s="306"/>
      <c r="I188" s="281"/>
      <c r="J188" s="307"/>
      <c r="K188" s="307"/>
      <c r="L188" s="308"/>
      <c r="M188" s="330"/>
      <c r="N188" s="334"/>
      <c r="O188" s="334"/>
      <c r="P188" s="337"/>
      <c r="Q188" s="88"/>
      <c r="R188" s="336"/>
      <c r="S188" s="311"/>
      <c r="T188" s="312"/>
      <c r="U188" s="312"/>
      <c r="V188" s="310"/>
      <c r="AC188" s="161"/>
    </row>
    <row r="189" spans="1:29" s="80" customFormat="1" ht="30" customHeight="1">
      <c r="A189" s="210"/>
      <c r="B189" s="281"/>
      <c r="C189" s="281"/>
      <c r="D189" s="324"/>
      <c r="E189" s="187"/>
      <c r="F189" s="324"/>
      <c r="G189" s="305"/>
      <c r="H189" s="306"/>
      <c r="I189" s="281"/>
      <c r="J189" s="307"/>
      <c r="K189" s="307"/>
      <c r="L189" s="308"/>
      <c r="M189" s="330"/>
      <c r="N189" s="334"/>
      <c r="O189" s="334"/>
      <c r="P189" s="320"/>
      <c r="Q189" s="336"/>
      <c r="R189" s="329"/>
      <c r="S189" s="311"/>
      <c r="T189" s="312"/>
      <c r="U189" s="312"/>
      <c r="V189" s="310"/>
      <c r="AC189" s="161"/>
    </row>
    <row r="190" ht="40.5" customHeight="1">
      <c r="P190" s="12"/>
    </row>
    <row r="191" spans="1:29" s="90" customFormat="1" ht="30" customHeight="1">
      <c r="A191" s="210"/>
      <c r="B191" s="15"/>
      <c r="C191" s="15"/>
      <c r="D191" s="345"/>
      <c r="E191" s="187"/>
      <c r="F191" s="345"/>
      <c r="G191" s="346"/>
      <c r="H191" s="347"/>
      <c r="I191" s="15"/>
      <c r="J191" s="81"/>
      <c r="K191" s="81"/>
      <c r="L191" s="348"/>
      <c r="M191" s="330"/>
      <c r="N191" s="330"/>
      <c r="O191" s="330"/>
      <c r="P191" s="349" t="s">
        <v>899</v>
      </c>
      <c r="Q191" s="330"/>
      <c r="R191" s="350"/>
      <c r="S191" s="351"/>
      <c r="T191" s="352"/>
      <c r="U191" s="352"/>
      <c r="V191" s="343"/>
      <c r="AC191" s="161"/>
    </row>
    <row r="192" spans="1:29" s="90" customFormat="1" ht="30" customHeight="1">
      <c r="A192" s="210"/>
      <c r="B192" s="15"/>
      <c r="C192" s="15"/>
      <c r="D192" s="345"/>
      <c r="E192" s="187"/>
      <c r="F192" s="345"/>
      <c r="G192" s="346"/>
      <c r="H192" s="347"/>
      <c r="I192" s="15"/>
      <c r="J192" s="81"/>
      <c r="K192" s="81"/>
      <c r="L192" s="348"/>
      <c r="M192" s="330"/>
      <c r="N192" s="330"/>
      <c r="O192" s="330"/>
      <c r="P192" s="353" t="s">
        <v>25</v>
      </c>
      <c r="Q192" s="332">
        <v>462482590</v>
      </c>
      <c r="R192" s="350"/>
      <c r="S192" s="351"/>
      <c r="T192" s="352"/>
      <c r="U192" s="352"/>
      <c r="V192" s="343"/>
      <c r="AC192" s="161"/>
    </row>
    <row r="193" spans="1:29" s="90" customFormat="1" ht="30" customHeight="1">
      <c r="A193" s="210"/>
      <c r="B193" s="15"/>
      <c r="C193" s="15"/>
      <c r="D193" s="345"/>
      <c r="E193" s="187"/>
      <c r="F193" s="345"/>
      <c r="G193" s="346"/>
      <c r="H193" s="347"/>
      <c r="I193" s="15"/>
      <c r="J193" s="81"/>
      <c r="K193" s="81"/>
      <c r="L193" s="348"/>
      <c r="M193" s="309"/>
      <c r="N193" s="309"/>
      <c r="O193" s="309"/>
      <c r="P193" s="354" t="s">
        <v>11</v>
      </c>
      <c r="Q193" s="88">
        <v>5381608414.54</v>
      </c>
      <c r="R193" s="350"/>
      <c r="S193" s="351"/>
      <c r="T193" s="352"/>
      <c r="U193" s="352"/>
      <c r="V193" s="343"/>
      <c r="AC193" s="161"/>
    </row>
    <row r="194" spans="1:29" s="90" customFormat="1" ht="30" customHeight="1">
      <c r="A194" s="210"/>
      <c r="B194" s="15"/>
      <c r="C194" s="15"/>
      <c r="D194" s="345"/>
      <c r="E194" s="187"/>
      <c r="F194" s="345"/>
      <c r="G194" s="346"/>
      <c r="H194" s="347"/>
      <c r="I194" s="15"/>
      <c r="J194" s="81"/>
      <c r="K194" s="81"/>
      <c r="L194" s="348"/>
      <c r="M194" s="309"/>
      <c r="N194" s="343"/>
      <c r="O194" s="343"/>
      <c r="P194" s="355" t="s">
        <v>26</v>
      </c>
      <c r="Q194" s="88">
        <v>277300082.75</v>
      </c>
      <c r="R194" s="350"/>
      <c r="S194" s="351"/>
      <c r="T194" s="352"/>
      <c r="U194" s="352"/>
      <c r="V194" s="343"/>
      <c r="AC194" s="161"/>
    </row>
    <row r="195" spans="1:29" s="90" customFormat="1" ht="30" customHeight="1">
      <c r="A195" s="210"/>
      <c r="B195" s="15"/>
      <c r="C195" s="15"/>
      <c r="D195" s="345"/>
      <c r="E195" s="187"/>
      <c r="F195" s="345"/>
      <c r="G195" s="346"/>
      <c r="H195" s="347"/>
      <c r="I195" s="15"/>
      <c r="J195" s="81"/>
      <c r="K195" s="81"/>
      <c r="L195" s="348"/>
      <c r="M195" s="309"/>
      <c r="N195" s="309"/>
      <c r="O195" s="309"/>
      <c r="P195" s="309"/>
      <c r="Q195" s="309"/>
      <c r="R195" s="350"/>
      <c r="S195" s="351"/>
      <c r="T195" s="352"/>
      <c r="U195" s="352"/>
      <c r="V195" s="343"/>
      <c r="AC195" s="161"/>
    </row>
    <row r="196" spans="1:29" s="90" customFormat="1" ht="30" customHeight="1">
      <c r="A196" s="210"/>
      <c r="B196" s="15"/>
      <c r="C196" s="15"/>
      <c r="D196" s="345"/>
      <c r="E196" s="187"/>
      <c r="F196" s="345"/>
      <c r="G196" s="346"/>
      <c r="H196" s="347"/>
      <c r="I196" s="15"/>
      <c r="J196" s="81"/>
      <c r="K196" s="81"/>
      <c r="L196" s="348"/>
      <c r="M196" s="309"/>
      <c r="N196" s="343"/>
      <c r="O196" s="343"/>
      <c r="P196" s="343"/>
      <c r="Q196" s="356"/>
      <c r="R196" s="350"/>
      <c r="S196" s="351"/>
      <c r="T196" s="352"/>
      <c r="U196" s="352"/>
      <c r="V196" s="343"/>
      <c r="AC196" s="161"/>
    </row>
    <row r="197" spans="5:18" ht="30" customHeight="1">
      <c r="E197" s="357"/>
      <c r="Q197" s="356"/>
      <c r="R197" s="358"/>
    </row>
    <row r="198" spans="5:18" ht="30" customHeight="1">
      <c r="E198" s="357"/>
      <c r="Q198" s="356"/>
      <c r="R198" s="358"/>
    </row>
    <row r="199" spans="5:18" ht="30" customHeight="1">
      <c r="E199" s="357"/>
      <c r="Q199" s="356"/>
      <c r="R199" s="358"/>
    </row>
    <row r="200" spans="5:18" ht="30" customHeight="1">
      <c r="E200" s="357"/>
      <c r="Q200" s="359"/>
      <c r="R200" s="358"/>
    </row>
    <row r="201" spans="5:18" ht="30" customHeight="1">
      <c r="E201" s="357"/>
      <c r="Q201" s="358"/>
      <c r="R201" s="358"/>
    </row>
    <row r="202" ht="45.75">
      <c r="E202" s="357"/>
    </row>
  </sheetData>
  <sheetProtection/>
  <mergeCells count="65">
    <mergeCell ref="D180:E180"/>
    <mergeCell ref="A185:A188"/>
    <mergeCell ref="S186:T186"/>
    <mergeCell ref="V113:V114"/>
    <mergeCell ref="W113:W114"/>
    <mergeCell ref="X113:X114"/>
    <mergeCell ref="Y113:Y114"/>
    <mergeCell ref="A115:A116"/>
    <mergeCell ref="A148:A149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V111:V112"/>
    <mergeCell ref="W111:W112"/>
    <mergeCell ref="X111:X112"/>
    <mergeCell ref="Y111:Y112"/>
    <mergeCell ref="B113:B114"/>
    <mergeCell ref="E113:E114"/>
    <mergeCell ref="F113:F114"/>
    <mergeCell ref="G113:G114"/>
    <mergeCell ref="H113:H114"/>
    <mergeCell ref="I113:I114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B111:B112"/>
    <mergeCell ref="E111:E112"/>
    <mergeCell ref="F111:F112"/>
    <mergeCell ref="G111:G112"/>
    <mergeCell ref="H111:H112"/>
    <mergeCell ref="I111:I112"/>
    <mergeCell ref="T2:T3"/>
    <mergeCell ref="U2:U3"/>
    <mergeCell ref="V2:V3"/>
    <mergeCell ref="A18:A19"/>
    <mergeCell ref="A51:A52"/>
    <mergeCell ref="A82:A83"/>
    <mergeCell ref="B1:V1"/>
    <mergeCell ref="C2:D2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8"/>
  <sheetViews>
    <sheetView zoomScale="69" zoomScaleNormal="69" zoomScalePageLayoutView="0" workbookViewId="0" topLeftCell="C1">
      <selection activeCell="R5" sqref="R5"/>
    </sheetView>
  </sheetViews>
  <sheetFormatPr defaultColWidth="9.140625" defaultRowHeight="12.75" outlineLevelRow="1"/>
  <cols>
    <col min="1" max="1" width="8.00390625" style="655" bestFit="1" customWidth="1"/>
    <col min="2" max="2" width="5.28125" style="656" customWidth="1"/>
    <col min="3" max="3" width="10.8515625" style="657" bestFit="1" customWidth="1"/>
    <col min="4" max="4" width="41.8515625" style="658" customWidth="1"/>
    <col min="5" max="5" width="21.140625" style="656" bestFit="1" customWidth="1"/>
    <col min="6" max="6" width="20.57421875" style="656" customWidth="1"/>
    <col min="7" max="7" width="6.7109375" style="656" customWidth="1"/>
    <col min="8" max="11" width="18.7109375" style="659" customWidth="1"/>
    <col min="12" max="13" width="19.8515625" style="659" bestFit="1" customWidth="1"/>
    <col min="14" max="14" width="18.7109375" style="659" customWidth="1"/>
    <col min="15" max="15" width="23.57421875" style="659" bestFit="1" customWidth="1"/>
    <col min="16" max="16" width="9.421875" style="660" bestFit="1" customWidth="1"/>
    <col min="17" max="17" width="7.28125" style="661" bestFit="1" customWidth="1"/>
    <col min="18" max="18" width="27.8515625" style="662" bestFit="1" customWidth="1"/>
    <col min="19" max="19" width="31.00390625" style="656" customWidth="1"/>
    <col min="20" max="20" width="32.00390625" style="656" customWidth="1"/>
    <col min="21" max="16384" width="9.140625" style="656" customWidth="1"/>
  </cols>
  <sheetData>
    <row r="1" spans="1:18" s="365" customFormat="1" ht="32.25" customHeight="1">
      <c r="A1" s="360"/>
      <c r="B1" s="361" t="s">
        <v>900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2"/>
      <c r="Q1" s="363"/>
      <c r="R1" s="364"/>
    </row>
    <row r="2" spans="1:18" s="370" customFormat="1" ht="15.75" customHeight="1" thickBot="1">
      <c r="A2" s="360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7"/>
      <c r="Q2" s="368"/>
      <c r="R2" s="369"/>
    </row>
    <row r="3" spans="1:18" s="370" customFormat="1" ht="19.5" customHeight="1" thickBot="1" thickTop="1">
      <c r="A3" s="360"/>
      <c r="B3" s="371"/>
      <c r="C3" s="366"/>
      <c r="D3" s="366"/>
      <c r="E3" s="372"/>
      <c r="F3" s="372"/>
      <c r="G3" s="373" t="s">
        <v>901</v>
      </c>
      <c r="H3" s="374"/>
      <c r="I3" s="374"/>
      <c r="J3" s="374"/>
      <c r="K3" s="375"/>
      <c r="L3" s="374" t="s">
        <v>902</v>
      </c>
      <c r="M3" s="374"/>
      <c r="N3" s="374"/>
      <c r="O3" s="375"/>
      <c r="P3" s="367"/>
      <c r="Q3" s="368"/>
      <c r="R3" s="369"/>
    </row>
    <row r="4" spans="1:18" s="370" customFormat="1" ht="59.25" customHeight="1" thickBot="1">
      <c r="A4" s="360"/>
      <c r="B4" s="376" t="s">
        <v>903</v>
      </c>
      <c r="C4" s="377" t="s">
        <v>904</v>
      </c>
      <c r="D4" s="378" t="s">
        <v>3</v>
      </c>
      <c r="E4" s="378" t="s">
        <v>905</v>
      </c>
      <c r="F4" s="379" t="s">
        <v>0</v>
      </c>
      <c r="G4" s="380" t="s">
        <v>906</v>
      </c>
      <c r="H4" s="377" t="s">
        <v>907</v>
      </c>
      <c r="I4" s="378" t="s">
        <v>908</v>
      </c>
      <c r="J4" s="378" t="s">
        <v>909</v>
      </c>
      <c r="K4" s="381" t="s">
        <v>910</v>
      </c>
      <c r="L4" s="382" t="s">
        <v>907</v>
      </c>
      <c r="M4" s="378" t="s">
        <v>908</v>
      </c>
      <c r="N4" s="378" t="s">
        <v>909</v>
      </c>
      <c r="O4" s="381" t="s">
        <v>910</v>
      </c>
      <c r="P4" s="383" t="s">
        <v>911</v>
      </c>
      <c r="Q4" s="368"/>
      <c r="R4" s="369"/>
    </row>
    <row r="5" spans="1:18" s="370" customFormat="1" ht="30" customHeight="1" thickBot="1">
      <c r="A5" s="360"/>
      <c r="B5" s="384"/>
      <c r="C5" s="385"/>
      <c r="D5" s="386" t="s">
        <v>912</v>
      </c>
      <c r="E5" s="387"/>
      <c r="F5" s="388"/>
      <c r="G5" s="389"/>
      <c r="H5" s="390"/>
      <c r="I5" s="391"/>
      <c r="J5" s="391"/>
      <c r="K5" s="392"/>
      <c r="L5" s="393"/>
      <c r="M5" s="391"/>
      <c r="N5" s="391"/>
      <c r="O5" s="392"/>
      <c r="P5" s="394"/>
      <c r="Q5" s="368"/>
      <c r="R5" s="369"/>
    </row>
    <row r="6" spans="1:20" s="370" customFormat="1" ht="30" customHeight="1" thickBot="1">
      <c r="A6" s="360"/>
      <c r="B6" s="386"/>
      <c r="C6" s="385"/>
      <c r="D6" s="386" t="s">
        <v>913</v>
      </c>
      <c r="E6" s="387"/>
      <c r="F6" s="388"/>
      <c r="G6" s="395"/>
      <c r="H6" s="396"/>
      <c r="I6" s="396"/>
      <c r="J6" s="396"/>
      <c r="K6" s="397"/>
      <c r="L6" s="398"/>
      <c r="M6" s="398"/>
      <c r="N6" s="398"/>
      <c r="O6" s="399"/>
      <c r="P6" s="398"/>
      <c r="Q6" s="368"/>
      <c r="R6" s="400"/>
      <c r="S6" s="401"/>
      <c r="T6" s="401"/>
    </row>
    <row r="7" spans="1:18" s="370" customFormat="1" ht="30" customHeight="1" thickBot="1">
      <c r="A7" s="360"/>
      <c r="B7" s="386"/>
      <c r="C7" s="402"/>
      <c r="D7" s="386" t="s">
        <v>914</v>
      </c>
      <c r="E7" s="387"/>
      <c r="F7" s="388"/>
      <c r="G7" s="403"/>
      <c r="H7" s="396"/>
      <c r="I7" s="396"/>
      <c r="J7" s="396"/>
      <c r="K7" s="397"/>
      <c r="L7" s="398"/>
      <c r="M7" s="396"/>
      <c r="N7" s="396"/>
      <c r="O7" s="397"/>
      <c r="P7" s="404"/>
      <c r="Q7" s="368"/>
      <c r="R7" s="369"/>
    </row>
    <row r="8" spans="1:20" s="409" customFormat="1" ht="30" customHeight="1" thickBot="1">
      <c r="A8" s="405"/>
      <c r="B8" s="386"/>
      <c r="C8" s="402"/>
      <c r="D8" s="386" t="s">
        <v>915</v>
      </c>
      <c r="E8" s="387"/>
      <c r="F8" s="388"/>
      <c r="G8" s="389"/>
      <c r="H8" s="406"/>
      <c r="I8" s="396"/>
      <c r="J8" s="396"/>
      <c r="K8" s="397"/>
      <c r="L8" s="407"/>
      <c r="M8" s="396"/>
      <c r="N8" s="396"/>
      <c r="O8" s="397"/>
      <c r="P8" s="404"/>
      <c r="Q8" s="408"/>
      <c r="R8" s="400"/>
      <c r="S8" s="401"/>
      <c r="T8" s="401"/>
    </row>
    <row r="9" spans="1:18" s="409" customFormat="1" ht="30" customHeight="1" thickBot="1">
      <c r="A9" s="405"/>
      <c r="B9" s="386"/>
      <c r="C9" s="387"/>
      <c r="D9" s="386" t="s">
        <v>916</v>
      </c>
      <c r="E9" s="387"/>
      <c r="F9" s="388"/>
      <c r="G9" s="389"/>
      <c r="H9" s="406"/>
      <c r="I9" s="396"/>
      <c r="J9" s="396"/>
      <c r="K9" s="397"/>
      <c r="L9" s="407"/>
      <c r="M9" s="396"/>
      <c r="N9" s="396"/>
      <c r="O9" s="397"/>
      <c r="P9" s="404"/>
      <c r="Q9" s="408"/>
      <c r="R9" s="400"/>
    </row>
    <row r="10" spans="1:18" s="365" customFormat="1" ht="30" customHeight="1" outlineLevel="1">
      <c r="A10" s="360"/>
      <c r="B10" s="410" t="s">
        <v>21</v>
      </c>
      <c r="C10" s="411" t="s">
        <v>917</v>
      </c>
      <c r="D10" s="412" t="s">
        <v>918</v>
      </c>
      <c r="E10" s="412" t="s">
        <v>919</v>
      </c>
      <c r="F10" s="413" t="s">
        <v>653</v>
      </c>
      <c r="G10" s="411" t="s">
        <v>25</v>
      </c>
      <c r="H10" s="414">
        <v>0</v>
      </c>
      <c r="I10" s="415">
        <v>5405629.72</v>
      </c>
      <c r="J10" s="416">
        <v>0</v>
      </c>
      <c r="K10" s="417">
        <f aca="true" t="shared" si="0" ref="K10:K15">SUM(H10:J10)</f>
        <v>5405629.72</v>
      </c>
      <c r="L10" s="418">
        <v>0</v>
      </c>
      <c r="M10" s="415">
        <v>5405629.72</v>
      </c>
      <c r="N10" s="416">
        <v>0</v>
      </c>
      <c r="O10" s="417">
        <f aca="true" t="shared" si="1" ref="O10:O15">SUM(L10:N10)</f>
        <v>5405629.72</v>
      </c>
      <c r="P10" s="419"/>
      <c r="Q10" s="363"/>
      <c r="R10" s="364"/>
    </row>
    <row r="11" spans="1:18" s="365" customFormat="1" ht="30" customHeight="1" outlineLevel="1">
      <c r="A11" s="360"/>
      <c r="B11" s="410" t="s">
        <v>22</v>
      </c>
      <c r="C11" s="411" t="s">
        <v>920</v>
      </c>
      <c r="D11" s="412" t="s">
        <v>918</v>
      </c>
      <c r="E11" s="412" t="s">
        <v>919</v>
      </c>
      <c r="F11" s="413" t="s">
        <v>653</v>
      </c>
      <c r="G11" s="411" t="s">
        <v>25</v>
      </c>
      <c r="H11" s="414">
        <v>0</v>
      </c>
      <c r="I11" s="415">
        <v>4829644.78</v>
      </c>
      <c r="J11" s="416">
        <v>0</v>
      </c>
      <c r="K11" s="417">
        <f t="shared" si="0"/>
        <v>4829644.78</v>
      </c>
      <c r="L11" s="418">
        <v>0</v>
      </c>
      <c r="M11" s="415">
        <v>4829644.78</v>
      </c>
      <c r="N11" s="416">
        <v>0</v>
      </c>
      <c r="O11" s="417">
        <f t="shared" si="1"/>
        <v>4829644.78</v>
      </c>
      <c r="P11" s="419"/>
      <c r="Q11" s="363"/>
      <c r="R11" s="364"/>
    </row>
    <row r="12" spans="1:18" s="365" customFormat="1" ht="30" customHeight="1" outlineLevel="1">
      <c r="A12" s="360"/>
      <c r="B12" s="410" t="s">
        <v>23</v>
      </c>
      <c r="C12" s="411" t="s">
        <v>921</v>
      </c>
      <c r="D12" s="412" t="s">
        <v>918</v>
      </c>
      <c r="E12" s="412" t="s">
        <v>919</v>
      </c>
      <c r="F12" s="413" t="s">
        <v>653</v>
      </c>
      <c r="G12" s="411" t="s">
        <v>25</v>
      </c>
      <c r="H12" s="414">
        <v>0</v>
      </c>
      <c r="I12" s="415">
        <v>4806800.43</v>
      </c>
      <c r="J12" s="416">
        <v>0</v>
      </c>
      <c r="K12" s="417">
        <f t="shared" si="0"/>
        <v>4806800.43</v>
      </c>
      <c r="L12" s="418">
        <v>0</v>
      </c>
      <c r="M12" s="415">
        <v>4806800.43</v>
      </c>
      <c r="N12" s="416">
        <v>0</v>
      </c>
      <c r="O12" s="417">
        <f t="shared" si="1"/>
        <v>4806800.43</v>
      </c>
      <c r="P12" s="419"/>
      <c r="Q12" s="363"/>
      <c r="R12" s="364"/>
    </row>
    <row r="13" spans="1:18" s="365" customFormat="1" ht="30" customHeight="1" outlineLevel="1">
      <c r="A13" s="360"/>
      <c r="B13" s="410" t="s">
        <v>29</v>
      </c>
      <c r="C13" s="411" t="s">
        <v>922</v>
      </c>
      <c r="D13" s="412" t="s">
        <v>918</v>
      </c>
      <c r="E13" s="412" t="s">
        <v>919</v>
      </c>
      <c r="F13" s="413" t="s">
        <v>653</v>
      </c>
      <c r="G13" s="411" t="s">
        <v>25</v>
      </c>
      <c r="H13" s="420">
        <v>75573049.54</v>
      </c>
      <c r="I13" s="420">
        <v>0</v>
      </c>
      <c r="J13" s="416">
        <v>0</v>
      </c>
      <c r="K13" s="417">
        <f t="shared" si="0"/>
        <v>75573049.54</v>
      </c>
      <c r="L13" s="420">
        <v>75573049.54</v>
      </c>
      <c r="M13" s="420">
        <v>0</v>
      </c>
      <c r="N13" s="416">
        <v>0</v>
      </c>
      <c r="O13" s="417">
        <f t="shared" si="1"/>
        <v>75573049.54</v>
      </c>
      <c r="P13" s="419"/>
      <c r="Q13" s="363"/>
      <c r="R13" s="364"/>
    </row>
    <row r="14" spans="1:18" s="365" customFormat="1" ht="30" customHeight="1" outlineLevel="1">
      <c r="A14" s="360"/>
      <c r="B14" s="410" t="s">
        <v>33</v>
      </c>
      <c r="C14" s="411" t="s">
        <v>922</v>
      </c>
      <c r="D14" s="412" t="s">
        <v>918</v>
      </c>
      <c r="E14" s="412" t="s">
        <v>923</v>
      </c>
      <c r="F14" s="413" t="s">
        <v>691</v>
      </c>
      <c r="G14" s="411" t="s">
        <v>25</v>
      </c>
      <c r="H14" s="421">
        <v>16784258.4</v>
      </c>
      <c r="I14" s="422">
        <v>3627123</v>
      </c>
      <c r="J14" s="416">
        <v>0</v>
      </c>
      <c r="K14" s="417">
        <f t="shared" si="0"/>
        <v>20411381.4</v>
      </c>
      <c r="L14" s="421">
        <v>16784258.4</v>
      </c>
      <c r="M14" s="422">
        <v>3627123</v>
      </c>
      <c r="N14" s="416">
        <v>0</v>
      </c>
      <c r="O14" s="417">
        <f t="shared" si="1"/>
        <v>20411381.4</v>
      </c>
      <c r="P14" s="419"/>
      <c r="Q14" s="363"/>
      <c r="R14" s="364"/>
    </row>
    <row r="15" spans="1:18" s="365" customFormat="1" ht="30" customHeight="1" outlineLevel="1">
      <c r="A15" s="360"/>
      <c r="B15" s="410" t="s">
        <v>50</v>
      </c>
      <c r="C15" s="411" t="s">
        <v>924</v>
      </c>
      <c r="D15" s="412" t="s">
        <v>918</v>
      </c>
      <c r="E15" s="412" t="s">
        <v>919</v>
      </c>
      <c r="F15" s="413" t="s">
        <v>653</v>
      </c>
      <c r="G15" s="411" t="s">
        <v>25</v>
      </c>
      <c r="H15" s="420">
        <v>0</v>
      </c>
      <c r="I15" s="420">
        <v>4418955.25</v>
      </c>
      <c r="J15" s="416">
        <v>0</v>
      </c>
      <c r="K15" s="417">
        <f t="shared" si="0"/>
        <v>4418955.25</v>
      </c>
      <c r="L15" s="420">
        <v>0</v>
      </c>
      <c r="M15" s="420">
        <v>4418955.25</v>
      </c>
      <c r="N15" s="416">
        <v>0</v>
      </c>
      <c r="O15" s="417">
        <f t="shared" si="1"/>
        <v>4418955.25</v>
      </c>
      <c r="P15" s="419"/>
      <c r="Q15" s="363"/>
      <c r="R15" s="364"/>
    </row>
    <row r="16" spans="1:18" s="365" customFormat="1" ht="30" customHeight="1" outlineLevel="1">
      <c r="A16" s="360"/>
      <c r="B16" s="410"/>
      <c r="C16" s="411" t="s">
        <v>925</v>
      </c>
      <c r="D16" s="412" t="s">
        <v>926</v>
      </c>
      <c r="E16" s="412" t="s">
        <v>919</v>
      </c>
      <c r="F16" s="413" t="s">
        <v>653</v>
      </c>
      <c r="G16" s="411" t="s">
        <v>25</v>
      </c>
      <c r="H16" s="414"/>
      <c r="I16" s="415"/>
      <c r="J16" s="416"/>
      <c r="K16" s="417">
        <v>-22.72</v>
      </c>
      <c r="L16" s="418"/>
      <c r="M16" s="415"/>
      <c r="N16" s="416"/>
      <c r="O16" s="417">
        <v>-22.72</v>
      </c>
      <c r="P16" s="419"/>
      <c r="Q16" s="363"/>
      <c r="R16" s="364"/>
    </row>
    <row r="17" spans="1:18" s="365" customFormat="1" ht="30" customHeight="1" outlineLevel="1">
      <c r="A17" s="360"/>
      <c r="B17" s="410" t="s">
        <v>51</v>
      </c>
      <c r="C17" s="411" t="s">
        <v>927</v>
      </c>
      <c r="D17" s="412" t="s">
        <v>918</v>
      </c>
      <c r="E17" s="412" t="s">
        <v>919</v>
      </c>
      <c r="F17" s="413" t="s">
        <v>653</v>
      </c>
      <c r="G17" s="411" t="s">
        <v>25</v>
      </c>
      <c r="H17" s="420">
        <v>0</v>
      </c>
      <c r="I17" s="420">
        <v>4271813.56</v>
      </c>
      <c r="J17" s="416">
        <v>0</v>
      </c>
      <c r="K17" s="417">
        <f aca="true" t="shared" si="2" ref="K17:K22">SUM(H17:J17)</f>
        <v>4271813.56</v>
      </c>
      <c r="L17" s="420">
        <v>0</v>
      </c>
      <c r="M17" s="420">
        <v>4271813.56</v>
      </c>
      <c r="N17" s="416">
        <v>0</v>
      </c>
      <c r="O17" s="417">
        <f aca="true" t="shared" si="3" ref="O17:O22">SUM(L17:N17)</f>
        <v>4271813.56</v>
      </c>
      <c r="P17" s="419"/>
      <c r="Q17" s="363"/>
      <c r="R17" s="364"/>
    </row>
    <row r="18" spans="1:18" s="365" customFormat="1" ht="30" customHeight="1" outlineLevel="1">
      <c r="A18" s="360"/>
      <c r="B18" s="410" t="s">
        <v>52</v>
      </c>
      <c r="C18" s="411" t="s">
        <v>928</v>
      </c>
      <c r="D18" s="412" t="s">
        <v>918</v>
      </c>
      <c r="E18" s="412" t="s">
        <v>919</v>
      </c>
      <c r="F18" s="413" t="s">
        <v>653</v>
      </c>
      <c r="G18" s="411" t="s">
        <v>25</v>
      </c>
      <c r="H18" s="420">
        <v>0</v>
      </c>
      <c r="I18" s="420">
        <v>4200046.38</v>
      </c>
      <c r="J18" s="416">
        <v>0</v>
      </c>
      <c r="K18" s="417">
        <f t="shared" si="2"/>
        <v>4200046.38</v>
      </c>
      <c r="L18" s="420">
        <v>0</v>
      </c>
      <c r="M18" s="420">
        <v>4200046.38</v>
      </c>
      <c r="N18" s="416">
        <v>0</v>
      </c>
      <c r="O18" s="417">
        <f t="shared" si="3"/>
        <v>4200046.38</v>
      </c>
      <c r="P18" s="419"/>
      <c r="Q18" s="363"/>
      <c r="R18" s="364"/>
    </row>
    <row r="19" spans="1:18" s="365" customFormat="1" ht="30" customHeight="1" outlineLevel="1">
      <c r="A19" s="360"/>
      <c r="B19" s="410" t="s">
        <v>53</v>
      </c>
      <c r="C19" s="411" t="s">
        <v>929</v>
      </c>
      <c r="D19" s="412" t="s">
        <v>918</v>
      </c>
      <c r="E19" s="412" t="s">
        <v>919</v>
      </c>
      <c r="F19" s="413" t="s">
        <v>653</v>
      </c>
      <c r="G19" s="411" t="s">
        <v>25</v>
      </c>
      <c r="H19" s="420">
        <v>0</v>
      </c>
      <c r="I19" s="420">
        <v>4173718.15</v>
      </c>
      <c r="J19" s="416">
        <v>0</v>
      </c>
      <c r="K19" s="417">
        <f t="shared" si="2"/>
        <v>4173718.15</v>
      </c>
      <c r="L19" s="420">
        <v>0</v>
      </c>
      <c r="M19" s="420">
        <v>4173718.15</v>
      </c>
      <c r="N19" s="416">
        <v>0</v>
      </c>
      <c r="O19" s="417">
        <f t="shared" si="3"/>
        <v>4173718.15</v>
      </c>
      <c r="P19" s="419"/>
      <c r="Q19" s="363"/>
      <c r="R19" s="364"/>
    </row>
    <row r="20" spans="1:18" s="365" customFormat="1" ht="30" customHeight="1" outlineLevel="1">
      <c r="A20" s="423">
        <v>500</v>
      </c>
      <c r="B20" s="410" t="s">
        <v>54</v>
      </c>
      <c r="C20" s="411" t="s">
        <v>930</v>
      </c>
      <c r="D20" s="412" t="s">
        <v>918</v>
      </c>
      <c r="E20" s="412" t="s">
        <v>923</v>
      </c>
      <c r="F20" s="413" t="s">
        <v>691</v>
      </c>
      <c r="G20" s="411" t="s">
        <v>25</v>
      </c>
      <c r="H20" s="421">
        <v>16802189.76</v>
      </c>
      <c r="I20" s="422">
        <v>3103584.28</v>
      </c>
      <c r="J20" s="416">
        <v>15000</v>
      </c>
      <c r="K20" s="417">
        <f t="shared" si="2"/>
        <v>19920774.040000003</v>
      </c>
      <c r="L20" s="421">
        <v>16802189.76</v>
      </c>
      <c r="M20" s="422">
        <v>3103584.28</v>
      </c>
      <c r="N20" s="416">
        <v>15000</v>
      </c>
      <c r="O20" s="417">
        <f t="shared" si="3"/>
        <v>19920774.040000003</v>
      </c>
      <c r="P20" s="419"/>
      <c r="Q20" s="363"/>
      <c r="R20" s="364"/>
    </row>
    <row r="21" spans="1:18" s="365" customFormat="1" ht="30" customHeight="1" outlineLevel="1">
      <c r="A21" s="423"/>
      <c r="B21" s="410" t="s">
        <v>55</v>
      </c>
      <c r="C21" s="411" t="s">
        <v>930</v>
      </c>
      <c r="D21" s="412" t="s">
        <v>918</v>
      </c>
      <c r="E21" s="412" t="s">
        <v>919</v>
      </c>
      <c r="F21" s="413" t="s">
        <v>653</v>
      </c>
      <c r="G21" s="411" t="s">
        <v>25</v>
      </c>
      <c r="H21" s="420">
        <v>75653787.56</v>
      </c>
      <c r="I21" s="420"/>
      <c r="J21" s="416">
        <v>40000</v>
      </c>
      <c r="K21" s="417">
        <f t="shared" si="2"/>
        <v>75693787.56</v>
      </c>
      <c r="L21" s="420">
        <v>75653787.56</v>
      </c>
      <c r="M21" s="420"/>
      <c r="N21" s="416">
        <v>40000</v>
      </c>
      <c r="O21" s="417">
        <f t="shared" si="3"/>
        <v>75693787.56</v>
      </c>
      <c r="P21" s="419"/>
      <c r="Q21" s="363"/>
      <c r="R21" s="364"/>
    </row>
    <row r="22" spans="1:18" s="365" customFormat="1" ht="30" customHeight="1" outlineLevel="1" thickBot="1">
      <c r="A22" s="360"/>
      <c r="B22" s="410" t="s">
        <v>56</v>
      </c>
      <c r="C22" s="411" t="s">
        <v>931</v>
      </c>
      <c r="D22" s="412" t="s">
        <v>918</v>
      </c>
      <c r="E22" s="412" t="s">
        <v>919</v>
      </c>
      <c r="F22" s="413" t="s">
        <v>653</v>
      </c>
      <c r="G22" s="411" t="s">
        <v>25</v>
      </c>
      <c r="H22" s="420"/>
      <c r="I22" s="420">
        <v>3990010.25</v>
      </c>
      <c r="J22" s="416"/>
      <c r="K22" s="417">
        <f t="shared" si="2"/>
        <v>3990010.25</v>
      </c>
      <c r="L22" s="420"/>
      <c r="M22" s="420">
        <v>3990010.25</v>
      </c>
      <c r="N22" s="416"/>
      <c r="O22" s="417">
        <f t="shared" si="3"/>
        <v>3990010.25</v>
      </c>
      <c r="P22" s="419"/>
      <c r="Q22" s="363"/>
      <c r="R22" s="364"/>
    </row>
    <row r="23" spans="1:18" s="435" customFormat="1" ht="30" customHeight="1" thickBot="1">
      <c r="A23" s="405"/>
      <c r="B23" s="424"/>
      <c r="C23" s="425"/>
      <c r="D23" s="426" t="s">
        <v>932</v>
      </c>
      <c r="E23" s="424"/>
      <c r="F23" s="427"/>
      <c r="G23" s="428"/>
      <c r="H23" s="429"/>
      <c r="I23" s="429"/>
      <c r="J23" s="429"/>
      <c r="K23" s="430"/>
      <c r="L23" s="431">
        <f>SUM(L10:L22)</f>
        <v>184813285.26</v>
      </c>
      <c r="M23" s="431">
        <f>SUM(M10:M22)</f>
        <v>42827325.8</v>
      </c>
      <c r="N23" s="431">
        <f>SUM(N10:N22)</f>
        <v>55000</v>
      </c>
      <c r="O23" s="431">
        <f>SUM(O10:O22)</f>
        <v>227695588.34</v>
      </c>
      <c r="P23" s="432"/>
      <c r="Q23" s="433"/>
      <c r="R23" s="434"/>
    </row>
    <row r="24" spans="1:18" s="365" customFormat="1" ht="30" customHeight="1" outlineLevel="1">
      <c r="A24" s="360"/>
      <c r="B24" s="436" t="s">
        <v>21</v>
      </c>
      <c r="C24" s="437" t="s">
        <v>933</v>
      </c>
      <c r="D24" s="438" t="s">
        <v>934</v>
      </c>
      <c r="E24" s="438" t="s">
        <v>27</v>
      </c>
      <c r="F24" s="439" t="s">
        <v>623</v>
      </c>
      <c r="G24" s="437" t="s">
        <v>25</v>
      </c>
      <c r="H24" s="440"/>
      <c r="I24" s="441">
        <v>4268565.15</v>
      </c>
      <c r="J24" s="442"/>
      <c r="K24" s="443">
        <f>SUM(H24:J24)</f>
        <v>4268565.15</v>
      </c>
      <c r="L24" s="444"/>
      <c r="M24" s="441">
        <v>4268565.15</v>
      </c>
      <c r="N24" s="442"/>
      <c r="O24" s="443">
        <f>SUM(L24:N24)</f>
        <v>4268565.15</v>
      </c>
      <c r="P24" s="445"/>
      <c r="Q24" s="363"/>
      <c r="R24" s="364"/>
    </row>
    <row r="25" spans="1:18" s="365" customFormat="1" ht="30" customHeight="1" outlineLevel="1">
      <c r="A25" s="360"/>
      <c r="B25" s="410" t="s">
        <v>22</v>
      </c>
      <c r="C25" s="411" t="s">
        <v>935</v>
      </c>
      <c r="D25" s="412" t="s">
        <v>934</v>
      </c>
      <c r="E25" s="412" t="s">
        <v>27</v>
      </c>
      <c r="F25" s="413" t="s">
        <v>623</v>
      </c>
      <c r="G25" s="411" t="s">
        <v>25</v>
      </c>
      <c r="H25" s="414"/>
      <c r="I25" s="415">
        <v>23133.18</v>
      </c>
      <c r="J25" s="416"/>
      <c r="K25" s="443">
        <f>SUM(H25:J25)</f>
        <v>23133.18</v>
      </c>
      <c r="L25" s="418"/>
      <c r="M25" s="415">
        <v>23133.18</v>
      </c>
      <c r="N25" s="416"/>
      <c r="O25" s="417">
        <f>SUM(L25:N25)</f>
        <v>23133.18</v>
      </c>
      <c r="P25" s="419"/>
      <c r="Q25" s="363"/>
      <c r="R25" s="364"/>
    </row>
    <row r="26" spans="1:18" s="365" customFormat="1" ht="30" customHeight="1" outlineLevel="1" thickBot="1">
      <c r="A26" s="360"/>
      <c r="B26" s="410" t="s">
        <v>23</v>
      </c>
      <c r="C26" s="411" t="s">
        <v>936</v>
      </c>
      <c r="D26" s="412" t="s">
        <v>934</v>
      </c>
      <c r="E26" s="412" t="s">
        <v>27</v>
      </c>
      <c r="F26" s="413" t="s">
        <v>623</v>
      </c>
      <c r="G26" s="411" t="s">
        <v>25</v>
      </c>
      <c r="H26" s="414"/>
      <c r="I26" s="415">
        <v>4358263.44</v>
      </c>
      <c r="J26" s="416"/>
      <c r="K26" s="443">
        <f>SUM(H26:J26)</f>
        <v>4358263.44</v>
      </c>
      <c r="L26" s="418"/>
      <c r="M26" s="415">
        <v>4358263.44</v>
      </c>
      <c r="N26" s="416"/>
      <c r="O26" s="417">
        <f>SUM(L26:N26)</f>
        <v>4358263.44</v>
      </c>
      <c r="P26" s="419"/>
      <c r="Q26" s="363"/>
      <c r="R26" s="364"/>
    </row>
    <row r="27" spans="1:18" s="435" customFormat="1" ht="30" customHeight="1" thickBot="1">
      <c r="A27" s="405"/>
      <c r="B27" s="424"/>
      <c r="C27" s="425"/>
      <c r="D27" s="426" t="s">
        <v>937</v>
      </c>
      <c r="E27" s="424"/>
      <c r="F27" s="427"/>
      <c r="G27" s="428"/>
      <c r="H27" s="446"/>
      <c r="I27" s="446"/>
      <c r="J27" s="446"/>
      <c r="K27" s="447"/>
      <c r="L27" s="448">
        <f>SUM(L24:L26)</f>
        <v>0</v>
      </c>
      <c r="M27" s="448">
        <f>SUM(M24:M26)</f>
        <v>8649961.77</v>
      </c>
      <c r="N27" s="448">
        <f>SUM(N24:N26)</f>
        <v>0</v>
      </c>
      <c r="O27" s="448">
        <f>SUM(O24:O26)</f>
        <v>8649961.77</v>
      </c>
      <c r="P27" s="432"/>
      <c r="Q27" s="433"/>
      <c r="R27" s="434"/>
    </row>
    <row r="28" spans="1:20" s="370" customFormat="1" ht="30" customHeight="1" thickBot="1">
      <c r="A28" s="360"/>
      <c r="B28" s="449"/>
      <c r="C28" s="450"/>
      <c r="D28" s="386" t="s">
        <v>938</v>
      </c>
      <c r="E28" s="387"/>
      <c r="F28" s="451"/>
      <c r="G28" s="452"/>
      <c r="H28" s="396"/>
      <c r="I28" s="396"/>
      <c r="J28" s="396"/>
      <c r="K28" s="397"/>
      <c r="L28" s="453">
        <f>L23+L27</f>
        <v>184813285.26</v>
      </c>
      <c r="M28" s="396">
        <f>M23+M27</f>
        <v>51477287.56999999</v>
      </c>
      <c r="N28" s="396">
        <f>N23+N27</f>
        <v>55000</v>
      </c>
      <c r="O28" s="397">
        <f>O23+O27</f>
        <v>236345550.11</v>
      </c>
      <c r="P28" s="404"/>
      <c r="Q28" s="368"/>
      <c r="T28" s="401"/>
    </row>
    <row r="29" spans="1:18" s="370" customFormat="1" ht="30" customHeight="1" thickBot="1">
      <c r="A29" s="360"/>
      <c r="B29" s="449"/>
      <c r="C29" s="450"/>
      <c r="D29" s="386" t="s">
        <v>939</v>
      </c>
      <c r="E29" s="454"/>
      <c r="F29" s="455"/>
      <c r="G29" s="456"/>
      <c r="H29" s="457"/>
      <c r="I29" s="457"/>
      <c r="J29" s="457"/>
      <c r="K29" s="458"/>
      <c r="L29" s="459"/>
      <c r="M29" s="457"/>
      <c r="N29" s="457"/>
      <c r="O29" s="458"/>
      <c r="P29" s="460"/>
      <c r="Q29" s="368"/>
      <c r="R29" s="369"/>
    </row>
    <row r="30" spans="1:253" s="474" customFormat="1" ht="30" customHeight="1">
      <c r="A30" s="461"/>
      <c r="B30" s="462" t="s">
        <v>21</v>
      </c>
      <c r="C30" s="463" t="s">
        <v>940</v>
      </c>
      <c r="D30" s="464" t="s">
        <v>941</v>
      </c>
      <c r="E30" s="464" t="s">
        <v>942</v>
      </c>
      <c r="F30" s="465" t="s">
        <v>562</v>
      </c>
      <c r="G30" s="466" t="s">
        <v>25</v>
      </c>
      <c r="H30" s="467">
        <v>611936.19</v>
      </c>
      <c r="I30" s="468">
        <v>113037.22</v>
      </c>
      <c r="J30" s="469">
        <v>0</v>
      </c>
      <c r="K30" s="470">
        <f aca="true" t="shared" si="4" ref="K30:K41">SUM(H30:J30)</f>
        <v>724973.4099999999</v>
      </c>
      <c r="L30" s="471">
        <v>611936.19</v>
      </c>
      <c r="M30" s="468">
        <v>113037.22</v>
      </c>
      <c r="N30" s="468">
        <v>0</v>
      </c>
      <c r="O30" s="470">
        <f aca="true" t="shared" si="5" ref="O30:O41">SUM(L30:N30)</f>
        <v>724973.4099999999</v>
      </c>
      <c r="P30" s="472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  <c r="EK30" s="473"/>
      <c r="EL30" s="473"/>
      <c r="EM30" s="473"/>
      <c r="EN30" s="473"/>
      <c r="EO30" s="473"/>
      <c r="EP30" s="473"/>
      <c r="EQ30" s="473"/>
      <c r="ER30" s="473"/>
      <c r="ES30" s="473"/>
      <c r="ET30" s="473"/>
      <c r="EU30" s="473"/>
      <c r="EV30" s="473"/>
      <c r="EW30" s="473"/>
      <c r="EX30" s="473"/>
      <c r="EY30" s="473"/>
      <c r="EZ30" s="473"/>
      <c r="FA30" s="473"/>
      <c r="FB30" s="473"/>
      <c r="FC30" s="473"/>
      <c r="FD30" s="473"/>
      <c r="FE30" s="473"/>
      <c r="FF30" s="473"/>
      <c r="FG30" s="473"/>
      <c r="FH30" s="473"/>
      <c r="FI30" s="473"/>
      <c r="FJ30" s="473"/>
      <c r="FK30" s="473"/>
      <c r="FL30" s="473"/>
      <c r="FM30" s="473"/>
      <c r="FN30" s="473"/>
      <c r="FO30" s="473"/>
      <c r="FP30" s="473"/>
      <c r="FQ30" s="473"/>
      <c r="FR30" s="473"/>
      <c r="FS30" s="473"/>
      <c r="FT30" s="473"/>
      <c r="FU30" s="473"/>
      <c r="FV30" s="473"/>
      <c r="FW30" s="473"/>
      <c r="FX30" s="473"/>
      <c r="FY30" s="473"/>
      <c r="FZ30" s="473"/>
      <c r="GA30" s="473"/>
      <c r="GB30" s="473"/>
      <c r="GC30" s="473"/>
      <c r="GD30" s="473"/>
      <c r="GE30" s="473"/>
      <c r="GF30" s="473"/>
      <c r="GG30" s="473"/>
      <c r="GH30" s="473"/>
      <c r="GI30" s="473"/>
      <c r="GJ30" s="473"/>
      <c r="GK30" s="473"/>
      <c r="GL30" s="473"/>
      <c r="GM30" s="473"/>
      <c r="GN30" s="473"/>
      <c r="GO30" s="473"/>
      <c r="GP30" s="473"/>
      <c r="GQ30" s="473"/>
      <c r="GR30" s="473"/>
      <c r="GS30" s="473"/>
      <c r="GT30" s="473"/>
      <c r="GU30" s="473"/>
      <c r="GV30" s="473"/>
      <c r="GW30" s="473"/>
      <c r="GX30" s="473"/>
      <c r="GY30" s="473"/>
      <c r="GZ30" s="473"/>
      <c r="HA30" s="473"/>
      <c r="HB30" s="473"/>
      <c r="HC30" s="473"/>
      <c r="HD30" s="473"/>
      <c r="HE30" s="473"/>
      <c r="HF30" s="473"/>
      <c r="HG30" s="473"/>
      <c r="HH30" s="473"/>
      <c r="HI30" s="473"/>
      <c r="HJ30" s="473"/>
      <c r="HK30" s="473"/>
      <c r="HL30" s="473"/>
      <c r="HM30" s="473"/>
      <c r="HN30" s="473"/>
      <c r="HO30" s="473"/>
      <c r="HP30" s="473"/>
      <c r="HQ30" s="473"/>
      <c r="HR30" s="473"/>
      <c r="HS30" s="473"/>
      <c r="HT30" s="473"/>
      <c r="HU30" s="473"/>
      <c r="HV30" s="473"/>
      <c r="HW30" s="473"/>
      <c r="HX30" s="473"/>
      <c r="HY30" s="473"/>
      <c r="HZ30" s="473"/>
      <c r="IA30" s="473"/>
      <c r="IB30" s="473"/>
      <c r="IC30" s="473"/>
      <c r="ID30" s="473"/>
      <c r="IE30" s="473"/>
      <c r="IF30" s="473"/>
      <c r="IG30" s="473"/>
      <c r="IH30" s="473"/>
      <c r="II30" s="473"/>
      <c r="IJ30" s="473"/>
      <c r="IK30" s="473"/>
      <c r="IL30" s="473"/>
      <c r="IM30" s="473"/>
      <c r="IN30" s="473"/>
      <c r="IO30" s="473"/>
      <c r="IP30" s="473"/>
      <c r="IQ30" s="473"/>
      <c r="IR30" s="473"/>
      <c r="IS30" s="473"/>
    </row>
    <row r="31" spans="1:253" s="474" customFormat="1" ht="30" customHeight="1">
      <c r="A31" s="461"/>
      <c r="B31" s="410" t="s">
        <v>22</v>
      </c>
      <c r="C31" s="475" t="s">
        <v>943</v>
      </c>
      <c r="D31" s="412" t="s">
        <v>941</v>
      </c>
      <c r="E31" s="412" t="s">
        <v>942</v>
      </c>
      <c r="F31" s="476" t="s">
        <v>562</v>
      </c>
      <c r="G31" s="477" t="s">
        <v>25</v>
      </c>
      <c r="H31" s="478">
        <v>609763.51</v>
      </c>
      <c r="I31" s="479">
        <v>109971.73</v>
      </c>
      <c r="J31" s="480">
        <v>0</v>
      </c>
      <c r="K31" s="481">
        <f t="shared" si="4"/>
        <v>719735.24</v>
      </c>
      <c r="L31" s="482">
        <v>609763.51</v>
      </c>
      <c r="M31" s="479">
        <v>109971.73</v>
      </c>
      <c r="N31" s="479">
        <v>0</v>
      </c>
      <c r="O31" s="481">
        <f t="shared" si="5"/>
        <v>719735.24</v>
      </c>
      <c r="P31" s="48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3"/>
      <c r="BE31" s="473"/>
      <c r="BF31" s="473"/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3"/>
      <c r="BR31" s="473"/>
      <c r="BS31" s="473"/>
      <c r="BT31" s="473"/>
      <c r="BU31" s="473"/>
      <c r="BV31" s="473"/>
      <c r="BW31" s="473"/>
      <c r="BX31" s="473"/>
      <c r="BY31" s="473"/>
      <c r="BZ31" s="473"/>
      <c r="CA31" s="473"/>
      <c r="CB31" s="473"/>
      <c r="CC31" s="473"/>
      <c r="CD31" s="473"/>
      <c r="CE31" s="473"/>
      <c r="CF31" s="473"/>
      <c r="CG31" s="473"/>
      <c r="CH31" s="473"/>
      <c r="CI31" s="473"/>
      <c r="CJ31" s="473"/>
      <c r="CK31" s="473"/>
      <c r="CL31" s="473"/>
      <c r="CM31" s="473"/>
      <c r="CN31" s="473"/>
      <c r="CO31" s="473"/>
      <c r="CP31" s="473"/>
      <c r="CQ31" s="473"/>
      <c r="CR31" s="473"/>
      <c r="CS31" s="473"/>
      <c r="CT31" s="473"/>
      <c r="CU31" s="473"/>
      <c r="CV31" s="473"/>
      <c r="CW31" s="473"/>
      <c r="CX31" s="473"/>
      <c r="CY31" s="473"/>
      <c r="CZ31" s="473"/>
      <c r="DA31" s="473"/>
      <c r="DB31" s="473"/>
      <c r="DC31" s="473"/>
      <c r="DD31" s="473"/>
      <c r="DE31" s="473"/>
      <c r="DF31" s="473"/>
      <c r="DG31" s="473"/>
      <c r="DH31" s="473"/>
      <c r="DI31" s="473"/>
      <c r="DJ31" s="473"/>
      <c r="DK31" s="473"/>
      <c r="DL31" s="473"/>
      <c r="DM31" s="473"/>
      <c r="DN31" s="473"/>
      <c r="DO31" s="473"/>
      <c r="DP31" s="473"/>
      <c r="DQ31" s="473"/>
      <c r="DR31" s="473"/>
      <c r="DS31" s="473"/>
      <c r="DT31" s="473"/>
      <c r="DU31" s="473"/>
      <c r="DV31" s="473"/>
      <c r="DW31" s="473"/>
      <c r="DX31" s="473"/>
      <c r="DY31" s="473"/>
      <c r="DZ31" s="473"/>
      <c r="EA31" s="473"/>
      <c r="EB31" s="473"/>
      <c r="EC31" s="473"/>
      <c r="ED31" s="473"/>
      <c r="EE31" s="473"/>
      <c r="EF31" s="473"/>
      <c r="EG31" s="473"/>
      <c r="EH31" s="473"/>
      <c r="EI31" s="473"/>
      <c r="EJ31" s="473"/>
      <c r="EK31" s="473"/>
      <c r="EL31" s="473"/>
      <c r="EM31" s="473"/>
      <c r="EN31" s="473"/>
      <c r="EO31" s="473"/>
      <c r="EP31" s="473"/>
      <c r="EQ31" s="473"/>
      <c r="ER31" s="473"/>
      <c r="ES31" s="473"/>
      <c r="ET31" s="473"/>
      <c r="EU31" s="473"/>
      <c r="EV31" s="473"/>
      <c r="EW31" s="473"/>
      <c r="EX31" s="473"/>
      <c r="EY31" s="473"/>
      <c r="EZ31" s="473"/>
      <c r="FA31" s="473"/>
      <c r="FB31" s="473"/>
      <c r="FC31" s="473"/>
      <c r="FD31" s="473"/>
      <c r="FE31" s="473"/>
      <c r="FF31" s="473"/>
      <c r="FG31" s="473"/>
      <c r="FH31" s="473"/>
      <c r="FI31" s="473"/>
      <c r="FJ31" s="473"/>
      <c r="FK31" s="473"/>
      <c r="FL31" s="473"/>
      <c r="FM31" s="473"/>
      <c r="FN31" s="473"/>
      <c r="FO31" s="473"/>
      <c r="FP31" s="473"/>
      <c r="FQ31" s="473"/>
      <c r="FR31" s="473"/>
      <c r="FS31" s="473"/>
      <c r="FT31" s="473"/>
      <c r="FU31" s="473"/>
      <c r="FV31" s="473"/>
      <c r="FW31" s="473"/>
      <c r="FX31" s="473"/>
      <c r="FY31" s="473"/>
      <c r="FZ31" s="473"/>
      <c r="GA31" s="473"/>
      <c r="GB31" s="473"/>
      <c r="GC31" s="473"/>
      <c r="GD31" s="473"/>
      <c r="GE31" s="473"/>
      <c r="GF31" s="473"/>
      <c r="GG31" s="473"/>
      <c r="GH31" s="473"/>
      <c r="GI31" s="473"/>
      <c r="GJ31" s="473"/>
      <c r="GK31" s="473"/>
      <c r="GL31" s="473"/>
      <c r="GM31" s="473"/>
      <c r="GN31" s="473"/>
      <c r="GO31" s="473"/>
      <c r="GP31" s="473"/>
      <c r="GQ31" s="473"/>
      <c r="GR31" s="473"/>
      <c r="GS31" s="473"/>
      <c r="GT31" s="473"/>
      <c r="GU31" s="473"/>
      <c r="GV31" s="473"/>
      <c r="GW31" s="473"/>
      <c r="GX31" s="473"/>
      <c r="GY31" s="473"/>
      <c r="GZ31" s="473"/>
      <c r="HA31" s="473"/>
      <c r="HB31" s="473"/>
      <c r="HC31" s="473"/>
      <c r="HD31" s="473"/>
      <c r="HE31" s="473"/>
      <c r="HF31" s="473"/>
      <c r="HG31" s="473"/>
      <c r="HH31" s="473"/>
      <c r="HI31" s="473"/>
      <c r="HJ31" s="473"/>
      <c r="HK31" s="473"/>
      <c r="HL31" s="473"/>
      <c r="HM31" s="473"/>
      <c r="HN31" s="473"/>
      <c r="HO31" s="473"/>
      <c r="HP31" s="473"/>
      <c r="HQ31" s="473"/>
      <c r="HR31" s="473"/>
      <c r="HS31" s="473"/>
      <c r="HT31" s="473"/>
      <c r="HU31" s="473"/>
      <c r="HV31" s="473"/>
      <c r="HW31" s="473"/>
      <c r="HX31" s="473"/>
      <c r="HY31" s="473"/>
      <c r="HZ31" s="473"/>
      <c r="IA31" s="473"/>
      <c r="IB31" s="473"/>
      <c r="IC31" s="473"/>
      <c r="ID31" s="473"/>
      <c r="IE31" s="473"/>
      <c r="IF31" s="473"/>
      <c r="IG31" s="473"/>
      <c r="IH31" s="473"/>
      <c r="II31" s="473"/>
      <c r="IJ31" s="473"/>
      <c r="IK31" s="473"/>
      <c r="IL31" s="473"/>
      <c r="IM31" s="473"/>
      <c r="IN31" s="473"/>
      <c r="IO31" s="473"/>
      <c r="IP31" s="473"/>
      <c r="IQ31" s="473"/>
      <c r="IR31" s="473"/>
      <c r="IS31" s="473"/>
    </row>
    <row r="32" spans="1:253" s="474" customFormat="1" ht="30" customHeight="1">
      <c r="A32" s="461"/>
      <c r="B32" s="410" t="s">
        <v>23</v>
      </c>
      <c r="C32" s="475" t="s">
        <v>944</v>
      </c>
      <c r="D32" s="412" t="s">
        <v>941</v>
      </c>
      <c r="E32" s="412" t="s">
        <v>942</v>
      </c>
      <c r="F32" s="476" t="s">
        <v>562</v>
      </c>
      <c r="G32" s="477" t="s">
        <v>25</v>
      </c>
      <c r="H32" s="478">
        <v>604204.9</v>
      </c>
      <c r="I32" s="479">
        <v>98766.44</v>
      </c>
      <c r="J32" s="480">
        <v>0</v>
      </c>
      <c r="K32" s="481">
        <f t="shared" si="4"/>
        <v>702971.3400000001</v>
      </c>
      <c r="L32" s="482">
        <v>604204.9</v>
      </c>
      <c r="M32" s="479">
        <v>98766.44</v>
      </c>
      <c r="N32" s="479">
        <v>0</v>
      </c>
      <c r="O32" s="481">
        <f t="shared" si="5"/>
        <v>702971.3400000001</v>
      </c>
      <c r="P32" s="484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  <c r="EK32" s="473"/>
      <c r="EL32" s="473"/>
      <c r="EM32" s="473"/>
      <c r="EN32" s="473"/>
      <c r="EO32" s="473"/>
      <c r="EP32" s="473"/>
      <c r="EQ32" s="473"/>
      <c r="ER32" s="473"/>
      <c r="ES32" s="473"/>
      <c r="ET32" s="473"/>
      <c r="EU32" s="473"/>
      <c r="EV32" s="473"/>
      <c r="EW32" s="473"/>
      <c r="EX32" s="473"/>
      <c r="EY32" s="473"/>
      <c r="EZ32" s="473"/>
      <c r="FA32" s="473"/>
      <c r="FB32" s="473"/>
      <c r="FC32" s="473"/>
      <c r="FD32" s="473"/>
      <c r="FE32" s="473"/>
      <c r="FF32" s="473"/>
      <c r="FG32" s="473"/>
      <c r="FH32" s="473"/>
      <c r="FI32" s="473"/>
      <c r="FJ32" s="473"/>
      <c r="FK32" s="473"/>
      <c r="FL32" s="473"/>
      <c r="FM32" s="473"/>
      <c r="FN32" s="473"/>
      <c r="FO32" s="473"/>
      <c r="FP32" s="473"/>
      <c r="FQ32" s="473"/>
      <c r="FR32" s="473"/>
      <c r="FS32" s="473"/>
      <c r="FT32" s="473"/>
      <c r="FU32" s="473"/>
      <c r="FV32" s="473"/>
      <c r="FW32" s="473"/>
      <c r="FX32" s="473"/>
      <c r="FY32" s="473"/>
      <c r="FZ32" s="473"/>
      <c r="GA32" s="473"/>
      <c r="GB32" s="473"/>
      <c r="GC32" s="473"/>
      <c r="GD32" s="473"/>
      <c r="GE32" s="473"/>
      <c r="GF32" s="473"/>
      <c r="GG32" s="473"/>
      <c r="GH32" s="473"/>
      <c r="GI32" s="473"/>
      <c r="GJ32" s="473"/>
      <c r="GK32" s="473"/>
      <c r="GL32" s="473"/>
      <c r="GM32" s="473"/>
      <c r="GN32" s="473"/>
      <c r="GO32" s="473"/>
      <c r="GP32" s="473"/>
      <c r="GQ32" s="473"/>
      <c r="GR32" s="473"/>
      <c r="GS32" s="473"/>
      <c r="GT32" s="473"/>
      <c r="GU32" s="473"/>
      <c r="GV32" s="473"/>
      <c r="GW32" s="473"/>
      <c r="GX32" s="473"/>
      <c r="GY32" s="473"/>
      <c r="GZ32" s="473"/>
      <c r="HA32" s="473"/>
      <c r="HB32" s="473"/>
      <c r="HC32" s="473"/>
      <c r="HD32" s="473"/>
      <c r="HE32" s="473"/>
      <c r="HF32" s="473"/>
      <c r="HG32" s="473"/>
      <c r="HH32" s="473"/>
      <c r="HI32" s="473"/>
      <c r="HJ32" s="473"/>
      <c r="HK32" s="473"/>
      <c r="HL32" s="473"/>
      <c r="HM32" s="473"/>
      <c r="HN32" s="473"/>
      <c r="HO32" s="473"/>
      <c r="HP32" s="473"/>
      <c r="HQ32" s="473"/>
      <c r="HR32" s="473"/>
      <c r="HS32" s="473"/>
      <c r="HT32" s="473"/>
      <c r="HU32" s="473"/>
      <c r="HV32" s="473"/>
      <c r="HW32" s="473"/>
      <c r="HX32" s="473"/>
      <c r="HY32" s="473"/>
      <c r="HZ32" s="473"/>
      <c r="IA32" s="473"/>
      <c r="IB32" s="473"/>
      <c r="IC32" s="473"/>
      <c r="ID32" s="473"/>
      <c r="IE32" s="473"/>
      <c r="IF32" s="473"/>
      <c r="IG32" s="473"/>
      <c r="IH32" s="473"/>
      <c r="II32" s="473"/>
      <c r="IJ32" s="473"/>
      <c r="IK32" s="473"/>
      <c r="IL32" s="473"/>
      <c r="IM32" s="473"/>
      <c r="IN32" s="473"/>
      <c r="IO32" s="473"/>
      <c r="IP32" s="473"/>
      <c r="IQ32" s="473"/>
      <c r="IR32" s="473"/>
      <c r="IS32" s="473"/>
    </row>
    <row r="33" spans="1:253" s="474" customFormat="1" ht="24.75" customHeight="1">
      <c r="A33" s="461"/>
      <c r="B33" s="410" t="s">
        <v>29</v>
      </c>
      <c r="C33" s="475" t="s">
        <v>945</v>
      </c>
      <c r="D33" s="412" t="s">
        <v>941</v>
      </c>
      <c r="E33" s="412" t="s">
        <v>942</v>
      </c>
      <c r="F33" s="476" t="s">
        <v>562</v>
      </c>
      <c r="G33" s="477" t="s">
        <v>25</v>
      </c>
      <c r="H33" s="478">
        <v>596987.46</v>
      </c>
      <c r="I33" s="479">
        <v>101061.29</v>
      </c>
      <c r="J33" s="480">
        <v>0</v>
      </c>
      <c r="K33" s="481">
        <f t="shared" si="4"/>
        <v>698048.75</v>
      </c>
      <c r="L33" s="482">
        <v>596987.46</v>
      </c>
      <c r="M33" s="479">
        <v>101061.29</v>
      </c>
      <c r="N33" s="479">
        <v>0</v>
      </c>
      <c r="O33" s="481">
        <f t="shared" si="5"/>
        <v>698048.75</v>
      </c>
      <c r="P33" s="48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3"/>
      <c r="AY33" s="473"/>
      <c r="AZ33" s="473"/>
      <c r="BA33" s="473"/>
      <c r="BB33" s="473"/>
      <c r="BC33" s="473"/>
      <c r="BD33" s="473"/>
      <c r="BE33" s="473"/>
      <c r="BF33" s="473"/>
      <c r="BG33" s="473"/>
      <c r="BH33" s="473"/>
      <c r="BI33" s="473"/>
      <c r="BJ33" s="473"/>
      <c r="BK33" s="473"/>
      <c r="BL33" s="473"/>
      <c r="BM33" s="473"/>
      <c r="BN33" s="473"/>
      <c r="BO33" s="473"/>
      <c r="BP33" s="473"/>
      <c r="BQ33" s="473"/>
      <c r="BR33" s="473"/>
      <c r="BS33" s="473"/>
      <c r="BT33" s="473"/>
      <c r="BU33" s="473"/>
      <c r="BV33" s="473"/>
      <c r="BW33" s="473"/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473"/>
      <c r="CL33" s="473"/>
      <c r="CM33" s="473"/>
      <c r="CN33" s="473"/>
      <c r="CO33" s="473"/>
      <c r="CP33" s="473"/>
      <c r="CQ33" s="473"/>
      <c r="CR33" s="473"/>
      <c r="CS33" s="473"/>
      <c r="CT33" s="473"/>
      <c r="CU33" s="473"/>
      <c r="CV33" s="473"/>
      <c r="CW33" s="473"/>
      <c r="CX33" s="473"/>
      <c r="CY33" s="473"/>
      <c r="CZ33" s="473"/>
      <c r="DA33" s="473"/>
      <c r="DB33" s="473"/>
      <c r="DC33" s="473"/>
      <c r="DD33" s="473"/>
      <c r="DE33" s="473"/>
      <c r="DF33" s="473"/>
      <c r="DG33" s="473"/>
      <c r="DH33" s="473"/>
      <c r="DI33" s="473"/>
      <c r="DJ33" s="473"/>
      <c r="DK33" s="473"/>
      <c r="DL33" s="473"/>
      <c r="DM33" s="473"/>
      <c r="DN33" s="473"/>
      <c r="DO33" s="473"/>
      <c r="DP33" s="473"/>
      <c r="DQ33" s="473"/>
      <c r="DR33" s="473"/>
      <c r="DS33" s="473"/>
      <c r="DT33" s="473"/>
      <c r="DU33" s="473"/>
      <c r="DV33" s="473"/>
      <c r="DW33" s="473"/>
      <c r="DX33" s="473"/>
      <c r="DY33" s="473"/>
      <c r="DZ33" s="473"/>
      <c r="EA33" s="473"/>
      <c r="EB33" s="473"/>
      <c r="EC33" s="473"/>
      <c r="ED33" s="473"/>
      <c r="EE33" s="473"/>
      <c r="EF33" s="473"/>
      <c r="EG33" s="473"/>
      <c r="EH33" s="473"/>
      <c r="EI33" s="473"/>
      <c r="EJ33" s="473"/>
      <c r="EK33" s="473"/>
      <c r="EL33" s="473"/>
      <c r="EM33" s="473"/>
      <c r="EN33" s="473"/>
      <c r="EO33" s="473"/>
      <c r="EP33" s="473"/>
      <c r="EQ33" s="473"/>
      <c r="ER33" s="473"/>
      <c r="ES33" s="473"/>
      <c r="ET33" s="473"/>
      <c r="EU33" s="473"/>
      <c r="EV33" s="473"/>
      <c r="EW33" s="473"/>
      <c r="EX33" s="473"/>
      <c r="EY33" s="473"/>
      <c r="EZ33" s="473"/>
      <c r="FA33" s="473"/>
      <c r="FB33" s="473"/>
      <c r="FC33" s="473"/>
      <c r="FD33" s="473"/>
      <c r="FE33" s="473"/>
      <c r="FF33" s="473"/>
      <c r="FG33" s="473"/>
      <c r="FH33" s="473"/>
      <c r="FI33" s="473"/>
      <c r="FJ33" s="473"/>
      <c r="FK33" s="473"/>
      <c r="FL33" s="473"/>
      <c r="FM33" s="473"/>
      <c r="FN33" s="473"/>
      <c r="FO33" s="473"/>
      <c r="FP33" s="473"/>
      <c r="FQ33" s="473"/>
      <c r="FR33" s="473"/>
      <c r="FS33" s="473"/>
      <c r="FT33" s="473"/>
      <c r="FU33" s="473"/>
      <c r="FV33" s="473"/>
      <c r="FW33" s="473"/>
      <c r="FX33" s="473"/>
      <c r="FY33" s="473"/>
      <c r="FZ33" s="473"/>
      <c r="GA33" s="473"/>
      <c r="GB33" s="473"/>
      <c r="GC33" s="473"/>
      <c r="GD33" s="473"/>
      <c r="GE33" s="473"/>
      <c r="GF33" s="473"/>
      <c r="GG33" s="473"/>
      <c r="GH33" s="473"/>
      <c r="GI33" s="473"/>
      <c r="GJ33" s="473"/>
      <c r="GK33" s="473"/>
      <c r="GL33" s="473"/>
      <c r="GM33" s="473"/>
      <c r="GN33" s="473"/>
      <c r="GO33" s="473"/>
      <c r="GP33" s="473"/>
      <c r="GQ33" s="473"/>
      <c r="GR33" s="473"/>
      <c r="GS33" s="473"/>
      <c r="GT33" s="473"/>
      <c r="GU33" s="473"/>
      <c r="GV33" s="473"/>
      <c r="GW33" s="473"/>
      <c r="GX33" s="473"/>
      <c r="GY33" s="473"/>
      <c r="GZ33" s="473"/>
      <c r="HA33" s="473"/>
      <c r="HB33" s="473"/>
      <c r="HC33" s="473"/>
      <c r="HD33" s="473"/>
      <c r="HE33" s="473"/>
      <c r="HF33" s="473"/>
      <c r="HG33" s="473"/>
      <c r="HH33" s="473"/>
      <c r="HI33" s="473"/>
      <c r="HJ33" s="473"/>
      <c r="HK33" s="473"/>
      <c r="HL33" s="473"/>
      <c r="HM33" s="473"/>
      <c r="HN33" s="473"/>
      <c r="HO33" s="473"/>
      <c r="HP33" s="473"/>
      <c r="HQ33" s="473"/>
      <c r="HR33" s="473"/>
      <c r="HS33" s="473"/>
      <c r="HT33" s="473"/>
      <c r="HU33" s="473"/>
      <c r="HV33" s="473"/>
      <c r="HW33" s="473"/>
      <c r="HX33" s="473"/>
      <c r="HY33" s="473"/>
      <c r="HZ33" s="473"/>
      <c r="IA33" s="473"/>
      <c r="IB33" s="473"/>
      <c r="IC33" s="473"/>
      <c r="ID33" s="473"/>
      <c r="IE33" s="473"/>
      <c r="IF33" s="473"/>
      <c r="IG33" s="473"/>
      <c r="IH33" s="473"/>
      <c r="II33" s="473"/>
      <c r="IJ33" s="473"/>
      <c r="IK33" s="473"/>
      <c r="IL33" s="473"/>
      <c r="IM33" s="473"/>
      <c r="IN33" s="473"/>
      <c r="IO33" s="473"/>
      <c r="IP33" s="473"/>
      <c r="IQ33" s="473"/>
      <c r="IR33" s="473"/>
      <c r="IS33" s="473"/>
    </row>
    <row r="34" spans="1:253" s="494" customFormat="1" ht="24.75" customHeight="1">
      <c r="A34" s="485"/>
      <c r="B34" s="486" t="s">
        <v>33</v>
      </c>
      <c r="C34" s="487" t="s">
        <v>946</v>
      </c>
      <c r="D34" s="488" t="s">
        <v>941</v>
      </c>
      <c r="E34" s="488" t="s">
        <v>942</v>
      </c>
      <c r="F34" s="489" t="s">
        <v>562</v>
      </c>
      <c r="G34" s="490" t="s">
        <v>25</v>
      </c>
      <c r="H34" s="491">
        <v>599596.52</v>
      </c>
      <c r="I34" s="420">
        <v>96059.7</v>
      </c>
      <c r="J34" s="480">
        <v>0</v>
      </c>
      <c r="K34" s="481">
        <f t="shared" si="4"/>
        <v>695656.22</v>
      </c>
      <c r="L34" s="492">
        <v>599596.52</v>
      </c>
      <c r="M34" s="420">
        <v>96059.7</v>
      </c>
      <c r="N34" s="479">
        <v>0</v>
      </c>
      <c r="O34" s="481">
        <f t="shared" si="5"/>
        <v>695656.22</v>
      </c>
      <c r="P34" s="48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3"/>
      <c r="BV34" s="493"/>
      <c r="BW34" s="493"/>
      <c r="BX34" s="493"/>
      <c r="BY34" s="493"/>
      <c r="BZ34" s="493"/>
      <c r="CA34" s="493"/>
      <c r="CB34" s="493"/>
      <c r="CC34" s="493"/>
      <c r="CD34" s="493"/>
      <c r="CE34" s="493"/>
      <c r="CF34" s="493"/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  <c r="CT34" s="493"/>
      <c r="CU34" s="493"/>
      <c r="CV34" s="493"/>
      <c r="CW34" s="493"/>
      <c r="CX34" s="493"/>
      <c r="CY34" s="493"/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3"/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3"/>
      <c r="EF34" s="493"/>
      <c r="EG34" s="493"/>
      <c r="EH34" s="493"/>
      <c r="EI34" s="493"/>
      <c r="EJ34" s="493"/>
      <c r="EK34" s="493"/>
      <c r="EL34" s="493"/>
      <c r="EM34" s="493"/>
      <c r="EN34" s="493"/>
      <c r="EO34" s="493"/>
      <c r="EP34" s="493"/>
      <c r="EQ34" s="493"/>
      <c r="ER34" s="493"/>
      <c r="ES34" s="493"/>
      <c r="ET34" s="493"/>
      <c r="EU34" s="493"/>
      <c r="EV34" s="493"/>
      <c r="EW34" s="493"/>
      <c r="EX34" s="493"/>
      <c r="EY34" s="493"/>
      <c r="EZ34" s="493"/>
      <c r="FA34" s="493"/>
      <c r="FB34" s="493"/>
      <c r="FC34" s="493"/>
      <c r="FD34" s="493"/>
      <c r="FE34" s="493"/>
      <c r="FF34" s="493"/>
      <c r="FG34" s="493"/>
      <c r="FH34" s="493"/>
      <c r="FI34" s="493"/>
      <c r="FJ34" s="493"/>
      <c r="FK34" s="493"/>
      <c r="FL34" s="493"/>
      <c r="FM34" s="493"/>
      <c r="FN34" s="493"/>
      <c r="FO34" s="493"/>
      <c r="FP34" s="493"/>
      <c r="FQ34" s="493"/>
      <c r="FR34" s="493"/>
      <c r="FS34" s="493"/>
      <c r="FT34" s="493"/>
      <c r="FU34" s="493"/>
      <c r="FV34" s="493"/>
      <c r="FW34" s="493"/>
      <c r="FX34" s="493"/>
      <c r="FY34" s="493"/>
      <c r="FZ34" s="493"/>
      <c r="GA34" s="493"/>
      <c r="GB34" s="493"/>
      <c r="GC34" s="493"/>
      <c r="GD34" s="493"/>
      <c r="GE34" s="493"/>
      <c r="GF34" s="493"/>
      <c r="GG34" s="493"/>
      <c r="GH34" s="493"/>
      <c r="GI34" s="493"/>
      <c r="GJ34" s="493"/>
      <c r="GK34" s="493"/>
      <c r="GL34" s="493"/>
      <c r="GM34" s="493"/>
      <c r="GN34" s="493"/>
      <c r="GO34" s="493"/>
      <c r="GP34" s="493"/>
      <c r="GQ34" s="493"/>
      <c r="GR34" s="493"/>
      <c r="GS34" s="493"/>
      <c r="GT34" s="493"/>
      <c r="GU34" s="493"/>
      <c r="GV34" s="493"/>
      <c r="GW34" s="493"/>
      <c r="GX34" s="493"/>
      <c r="GY34" s="493"/>
      <c r="GZ34" s="493"/>
      <c r="HA34" s="493"/>
      <c r="HB34" s="493"/>
      <c r="HC34" s="493"/>
      <c r="HD34" s="493"/>
      <c r="HE34" s="493"/>
      <c r="HF34" s="493"/>
      <c r="HG34" s="493"/>
      <c r="HH34" s="493"/>
      <c r="HI34" s="493"/>
      <c r="HJ34" s="493"/>
      <c r="HK34" s="493"/>
      <c r="HL34" s="493"/>
      <c r="HM34" s="493"/>
      <c r="HN34" s="493"/>
      <c r="HO34" s="493"/>
      <c r="HP34" s="493"/>
      <c r="HQ34" s="493"/>
      <c r="HR34" s="493"/>
      <c r="HS34" s="493"/>
      <c r="HT34" s="493"/>
      <c r="HU34" s="493"/>
      <c r="HV34" s="493"/>
      <c r="HW34" s="493"/>
      <c r="HX34" s="493"/>
      <c r="HY34" s="493"/>
      <c r="HZ34" s="493"/>
      <c r="IA34" s="493"/>
      <c r="IB34" s="493"/>
      <c r="IC34" s="493"/>
      <c r="ID34" s="493"/>
      <c r="IE34" s="493"/>
      <c r="IF34" s="493"/>
      <c r="IG34" s="493"/>
      <c r="IH34" s="493"/>
      <c r="II34" s="493"/>
      <c r="IJ34" s="493"/>
      <c r="IK34" s="493"/>
      <c r="IL34" s="493"/>
      <c r="IM34" s="493"/>
      <c r="IN34" s="493"/>
      <c r="IO34" s="493"/>
      <c r="IP34" s="493"/>
      <c r="IQ34" s="493"/>
      <c r="IR34" s="493"/>
      <c r="IS34" s="493"/>
    </row>
    <row r="35" spans="1:253" s="494" customFormat="1" ht="24.75" customHeight="1">
      <c r="A35" s="485"/>
      <c r="B35" s="486" t="s">
        <v>50</v>
      </c>
      <c r="C35" s="495" t="s">
        <v>947</v>
      </c>
      <c r="D35" s="488" t="s">
        <v>941</v>
      </c>
      <c r="E35" s="488" t="s">
        <v>942</v>
      </c>
      <c r="F35" s="489" t="s">
        <v>562</v>
      </c>
      <c r="G35" s="490" t="s">
        <v>25</v>
      </c>
      <c r="H35" s="491">
        <v>600874.1</v>
      </c>
      <c r="I35" s="420">
        <v>96815.65</v>
      </c>
      <c r="J35" s="480">
        <v>0</v>
      </c>
      <c r="K35" s="481">
        <f t="shared" si="4"/>
        <v>697689.75</v>
      </c>
      <c r="L35" s="492">
        <v>600874.1</v>
      </c>
      <c r="M35" s="420">
        <v>96815.65</v>
      </c>
      <c r="N35" s="479">
        <v>0</v>
      </c>
      <c r="O35" s="481">
        <f t="shared" si="5"/>
        <v>697689.75</v>
      </c>
      <c r="P35" s="48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493"/>
      <c r="BL35" s="493"/>
      <c r="BM35" s="493"/>
      <c r="BN35" s="493"/>
      <c r="BO35" s="493"/>
      <c r="BP35" s="493"/>
      <c r="BQ35" s="493"/>
      <c r="BR35" s="493"/>
      <c r="BS35" s="493"/>
      <c r="BT35" s="493"/>
      <c r="BU35" s="493"/>
      <c r="BV35" s="493"/>
      <c r="BW35" s="493"/>
      <c r="BX35" s="493"/>
      <c r="BY35" s="493"/>
      <c r="BZ35" s="493"/>
      <c r="CA35" s="493"/>
      <c r="CB35" s="493"/>
      <c r="CC35" s="493"/>
      <c r="CD35" s="493"/>
      <c r="CE35" s="493"/>
      <c r="CF35" s="493"/>
      <c r="CG35" s="493"/>
      <c r="CH35" s="493"/>
      <c r="CI35" s="493"/>
      <c r="CJ35" s="493"/>
      <c r="CK35" s="493"/>
      <c r="CL35" s="493"/>
      <c r="CM35" s="493"/>
      <c r="CN35" s="493"/>
      <c r="CO35" s="493"/>
      <c r="CP35" s="493"/>
      <c r="CQ35" s="493"/>
      <c r="CR35" s="493"/>
      <c r="CS35" s="493"/>
      <c r="CT35" s="493"/>
      <c r="CU35" s="493"/>
      <c r="CV35" s="493"/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3"/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3"/>
      <c r="EF35" s="493"/>
      <c r="EG35" s="493"/>
      <c r="EH35" s="493"/>
      <c r="EI35" s="493"/>
      <c r="EJ35" s="493"/>
      <c r="EK35" s="493"/>
      <c r="EL35" s="493"/>
      <c r="EM35" s="493"/>
      <c r="EN35" s="493"/>
      <c r="EO35" s="493"/>
      <c r="EP35" s="493"/>
      <c r="EQ35" s="493"/>
      <c r="ER35" s="493"/>
      <c r="ES35" s="493"/>
      <c r="ET35" s="493"/>
      <c r="EU35" s="493"/>
      <c r="EV35" s="493"/>
      <c r="EW35" s="493"/>
      <c r="EX35" s="493"/>
      <c r="EY35" s="493"/>
      <c r="EZ35" s="493"/>
      <c r="FA35" s="493"/>
      <c r="FB35" s="493"/>
      <c r="FC35" s="493"/>
      <c r="FD35" s="493"/>
      <c r="FE35" s="493"/>
      <c r="FF35" s="493"/>
      <c r="FG35" s="493"/>
      <c r="FH35" s="493"/>
      <c r="FI35" s="493"/>
      <c r="FJ35" s="493"/>
      <c r="FK35" s="493"/>
      <c r="FL35" s="493"/>
      <c r="FM35" s="493"/>
      <c r="FN35" s="493"/>
      <c r="FO35" s="493"/>
      <c r="FP35" s="493"/>
      <c r="FQ35" s="493"/>
      <c r="FR35" s="493"/>
      <c r="FS35" s="493"/>
      <c r="FT35" s="493"/>
      <c r="FU35" s="493"/>
      <c r="FV35" s="493"/>
      <c r="FW35" s="493"/>
      <c r="FX35" s="493"/>
      <c r="FY35" s="493"/>
      <c r="FZ35" s="493"/>
      <c r="GA35" s="493"/>
      <c r="GB35" s="493"/>
      <c r="GC35" s="493"/>
      <c r="GD35" s="493"/>
      <c r="GE35" s="493"/>
      <c r="GF35" s="493"/>
      <c r="GG35" s="493"/>
      <c r="GH35" s="493"/>
      <c r="GI35" s="493"/>
      <c r="GJ35" s="493"/>
      <c r="GK35" s="493"/>
      <c r="GL35" s="493"/>
      <c r="GM35" s="493"/>
      <c r="GN35" s="493"/>
      <c r="GO35" s="493"/>
      <c r="GP35" s="493"/>
      <c r="GQ35" s="493"/>
      <c r="GR35" s="493"/>
      <c r="GS35" s="493"/>
      <c r="GT35" s="493"/>
      <c r="GU35" s="493"/>
      <c r="GV35" s="493"/>
      <c r="GW35" s="493"/>
      <c r="GX35" s="493"/>
      <c r="GY35" s="493"/>
      <c r="GZ35" s="493"/>
      <c r="HA35" s="493"/>
      <c r="HB35" s="493"/>
      <c r="HC35" s="493"/>
      <c r="HD35" s="493"/>
      <c r="HE35" s="493"/>
      <c r="HF35" s="493"/>
      <c r="HG35" s="493"/>
      <c r="HH35" s="493"/>
      <c r="HI35" s="493"/>
      <c r="HJ35" s="493"/>
      <c r="HK35" s="493"/>
      <c r="HL35" s="493"/>
      <c r="HM35" s="493"/>
      <c r="HN35" s="493"/>
      <c r="HO35" s="493"/>
      <c r="HP35" s="493"/>
      <c r="HQ35" s="493"/>
      <c r="HR35" s="493"/>
      <c r="HS35" s="493"/>
      <c r="HT35" s="493"/>
      <c r="HU35" s="493"/>
      <c r="HV35" s="493"/>
      <c r="HW35" s="493"/>
      <c r="HX35" s="493"/>
      <c r="HY35" s="493"/>
      <c r="HZ35" s="493"/>
      <c r="IA35" s="493"/>
      <c r="IB35" s="493"/>
      <c r="IC35" s="493"/>
      <c r="ID35" s="493"/>
      <c r="IE35" s="493"/>
      <c r="IF35" s="493"/>
      <c r="IG35" s="493"/>
      <c r="IH35" s="493"/>
      <c r="II35" s="493"/>
      <c r="IJ35" s="493"/>
      <c r="IK35" s="493"/>
      <c r="IL35" s="493"/>
      <c r="IM35" s="493"/>
      <c r="IN35" s="493"/>
      <c r="IO35" s="493"/>
      <c r="IP35" s="493"/>
      <c r="IQ35" s="493"/>
      <c r="IR35" s="493"/>
      <c r="IS35" s="493"/>
    </row>
    <row r="36" spans="1:253" s="494" customFormat="1" ht="24.75" customHeight="1">
      <c r="A36" s="485"/>
      <c r="B36" s="486" t="s">
        <v>51</v>
      </c>
      <c r="C36" s="495" t="s">
        <v>935</v>
      </c>
      <c r="D36" s="488" t="s">
        <v>941</v>
      </c>
      <c r="E36" s="488" t="s">
        <v>942</v>
      </c>
      <c r="F36" s="489" t="s">
        <v>562</v>
      </c>
      <c r="G36" s="490" t="s">
        <v>25</v>
      </c>
      <c r="H36" s="491">
        <v>598962.97</v>
      </c>
      <c r="I36" s="420">
        <v>90937.84</v>
      </c>
      <c r="J36" s="480">
        <v>0</v>
      </c>
      <c r="K36" s="481">
        <f t="shared" si="4"/>
        <v>689900.8099999999</v>
      </c>
      <c r="L36" s="492">
        <v>598962.97</v>
      </c>
      <c r="M36" s="420">
        <v>90937.84</v>
      </c>
      <c r="N36" s="479">
        <v>0</v>
      </c>
      <c r="O36" s="481">
        <f t="shared" si="5"/>
        <v>689900.8099999999</v>
      </c>
      <c r="P36" s="48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3"/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  <c r="DA36" s="493"/>
      <c r="DB36" s="493"/>
      <c r="DC36" s="493"/>
      <c r="DD36" s="493"/>
      <c r="DE36" s="493"/>
      <c r="DF36" s="493"/>
      <c r="DG36" s="493"/>
      <c r="DH36" s="493"/>
      <c r="DI36" s="493"/>
      <c r="DJ36" s="493"/>
      <c r="DK36" s="493"/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3"/>
      <c r="EF36" s="493"/>
      <c r="EG36" s="493"/>
      <c r="EH36" s="493"/>
      <c r="EI36" s="493"/>
      <c r="EJ36" s="493"/>
      <c r="EK36" s="493"/>
      <c r="EL36" s="493"/>
      <c r="EM36" s="493"/>
      <c r="EN36" s="493"/>
      <c r="EO36" s="493"/>
      <c r="EP36" s="493"/>
      <c r="EQ36" s="493"/>
      <c r="ER36" s="493"/>
      <c r="ES36" s="493"/>
      <c r="ET36" s="493"/>
      <c r="EU36" s="493"/>
      <c r="EV36" s="493"/>
      <c r="EW36" s="493"/>
      <c r="EX36" s="493"/>
      <c r="EY36" s="493"/>
      <c r="EZ36" s="493"/>
      <c r="FA36" s="493"/>
      <c r="FB36" s="493"/>
      <c r="FC36" s="493"/>
      <c r="FD36" s="493"/>
      <c r="FE36" s="493"/>
      <c r="FF36" s="493"/>
      <c r="FG36" s="493"/>
      <c r="FH36" s="493"/>
      <c r="FI36" s="493"/>
      <c r="FJ36" s="493"/>
      <c r="FK36" s="493"/>
      <c r="FL36" s="493"/>
      <c r="FM36" s="493"/>
      <c r="FN36" s="493"/>
      <c r="FO36" s="493"/>
      <c r="FP36" s="493"/>
      <c r="FQ36" s="493"/>
      <c r="FR36" s="493"/>
      <c r="FS36" s="493"/>
      <c r="FT36" s="493"/>
      <c r="FU36" s="493"/>
      <c r="FV36" s="493"/>
      <c r="FW36" s="493"/>
      <c r="FX36" s="493"/>
      <c r="FY36" s="493"/>
      <c r="FZ36" s="493"/>
      <c r="GA36" s="493"/>
      <c r="GB36" s="493"/>
      <c r="GC36" s="493"/>
      <c r="GD36" s="493"/>
      <c r="GE36" s="493"/>
      <c r="GF36" s="493"/>
      <c r="GG36" s="493"/>
      <c r="GH36" s="493"/>
      <c r="GI36" s="493"/>
      <c r="GJ36" s="493"/>
      <c r="GK36" s="493"/>
      <c r="GL36" s="493"/>
      <c r="GM36" s="493"/>
      <c r="GN36" s="493"/>
      <c r="GO36" s="493"/>
      <c r="GP36" s="493"/>
      <c r="GQ36" s="493"/>
      <c r="GR36" s="493"/>
      <c r="GS36" s="493"/>
      <c r="GT36" s="493"/>
      <c r="GU36" s="493"/>
      <c r="GV36" s="493"/>
      <c r="GW36" s="493"/>
      <c r="GX36" s="493"/>
      <c r="GY36" s="493"/>
      <c r="GZ36" s="493"/>
      <c r="HA36" s="493"/>
      <c r="HB36" s="493"/>
      <c r="HC36" s="493"/>
      <c r="HD36" s="493"/>
      <c r="HE36" s="493"/>
      <c r="HF36" s="493"/>
      <c r="HG36" s="493"/>
      <c r="HH36" s="493"/>
      <c r="HI36" s="493"/>
      <c r="HJ36" s="493"/>
      <c r="HK36" s="493"/>
      <c r="HL36" s="493"/>
      <c r="HM36" s="493"/>
      <c r="HN36" s="493"/>
      <c r="HO36" s="493"/>
      <c r="HP36" s="493"/>
      <c r="HQ36" s="493"/>
      <c r="HR36" s="493"/>
      <c r="HS36" s="493"/>
      <c r="HT36" s="493"/>
      <c r="HU36" s="493"/>
      <c r="HV36" s="493"/>
      <c r="HW36" s="493"/>
      <c r="HX36" s="493"/>
      <c r="HY36" s="493"/>
      <c r="HZ36" s="493"/>
      <c r="IA36" s="493"/>
      <c r="IB36" s="493"/>
      <c r="IC36" s="493"/>
      <c r="ID36" s="493"/>
      <c r="IE36" s="493"/>
      <c r="IF36" s="493"/>
      <c r="IG36" s="493"/>
      <c r="IH36" s="493"/>
      <c r="II36" s="493"/>
      <c r="IJ36" s="493"/>
      <c r="IK36" s="493"/>
      <c r="IL36" s="493"/>
      <c r="IM36" s="493"/>
      <c r="IN36" s="493"/>
      <c r="IO36" s="493"/>
      <c r="IP36" s="493"/>
      <c r="IQ36" s="493"/>
      <c r="IR36" s="493"/>
      <c r="IS36" s="493"/>
    </row>
    <row r="37" spans="1:253" s="494" customFormat="1" ht="24.75" customHeight="1">
      <c r="A37" s="485"/>
      <c r="B37" s="486" t="s">
        <v>52</v>
      </c>
      <c r="C37" s="495" t="s">
        <v>948</v>
      </c>
      <c r="D37" s="488" t="s">
        <v>941</v>
      </c>
      <c r="E37" s="488" t="s">
        <v>942</v>
      </c>
      <c r="F37" s="489" t="s">
        <v>562</v>
      </c>
      <c r="G37" s="490" t="s">
        <v>25</v>
      </c>
      <c r="H37" s="491">
        <v>597785.47</v>
      </c>
      <c r="I37" s="496">
        <v>90614.03</v>
      </c>
      <c r="J37" s="480">
        <v>0</v>
      </c>
      <c r="K37" s="481">
        <f t="shared" si="4"/>
        <v>688399.5</v>
      </c>
      <c r="L37" s="491">
        <v>597785.47</v>
      </c>
      <c r="M37" s="496">
        <v>90614.03</v>
      </c>
      <c r="N37" s="479">
        <v>0</v>
      </c>
      <c r="O37" s="481">
        <f t="shared" si="5"/>
        <v>688399.5</v>
      </c>
      <c r="P37" s="48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3"/>
      <c r="BH37" s="493"/>
      <c r="BI37" s="493"/>
      <c r="BJ37" s="493"/>
      <c r="BK37" s="493"/>
      <c r="BL37" s="493"/>
      <c r="BM37" s="493"/>
      <c r="BN37" s="493"/>
      <c r="BO37" s="493"/>
      <c r="BP37" s="493"/>
      <c r="BQ37" s="493"/>
      <c r="BR37" s="493"/>
      <c r="BS37" s="493"/>
      <c r="BT37" s="493"/>
      <c r="BU37" s="493"/>
      <c r="BV37" s="493"/>
      <c r="BW37" s="493"/>
      <c r="BX37" s="493"/>
      <c r="BY37" s="493"/>
      <c r="BZ37" s="493"/>
      <c r="CA37" s="493"/>
      <c r="CB37" s="493"/>
      <c r="CC37" s="493"/>
      <c r="CD37" s="493"/>
      <c r="CE37" s="493"/>
      <c r="CF37" s="493"/>
      <c r="CG37" s="493"/>
      <c r="CH37" s="493"/>
      <c r="CI37" s="493"/>
      <c r="CJ37" s="493"/>
      <c r="CK37" s="493"/>
      <c r="CL37" s="493"/>
      <c r="CM37" s="493"/>
      <c r="CN37" s="493"/>
      <c r="CO37" s="493"/>
      <c r="CP37" s="493"/>
      <c r="CQ37" s="493"/>
      <c r="CR37" s="493"/>
      <c r="CS37" s="493"/>
      <c r="CT37" s="493"/>
      <c r="CU37" s="493"/>
      <c r="CV37" s="493"/>
      <c r="CW37" s="493"/>
      <c r="CX37" s="493"/>
      <c r="CY37" s="493"/>
      <c r="CZ37" s="493"/>
      <c r="DA37" s="493"/>
      <c r="DB37" s="493"/>
      <c r="DC37" s="493"/>
      <c r="DD37" s="493"/>
      <c r="DE37" s="493"/>
      <c r="DF37" s="493"/>
      <c r="DG37" s="493"/>
      <c r="DH37" s="493"/>
      <c r="DI37" s="493"/>
      <c r="DJ37" s="493"/>
      <c r="DK37" s="493"/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3"/>
      <c r="EF37" s="493"/>
      <c r="EG37" s="493"/>
      <c r="EH37" s="493"/>
      <c r="EI37" s="493"/>
      <c r="EJ37" s="493"/>
      <c r="EK37" s="493"/>
      <c r="EL37" s="493"/>
      <c r="EM37" s="493"/>
      <c r="EN37" s="493"/>
      <c r="EO37" s="493"/>
      <c r="EP37" s="493"/>
      <c r="EQ37" s="493"/>
      <c r="ER37" s="493"/>
      <c r="ES37" s="493"/>
      <c r="ET37" s="493"/>
      <c r="EU37" s="493"/>
      <c r="EV37" s="493"/>
      <c r="EW37" s="493"/>
      <c r="EX37" s="493"/>
      <c r="EY37" s="493"/>
      <c r="EZ37" s="493"/>
      <c r="FA37" s="493"/>
      <c r="FB37" s="493"/>
      <c r="FC37" s="493"/>
      <c r="FD37" s="493"/>
      <c r="FE37" s="493"/>
      <c r="FF37" s="493"/>
      <c r="FG37" s="493"/>
      <c r="FH37" s="493"/>
      <c r="FI37" s="493"/>
      <c r="FJ37" s="493"/>
      <c r="FK37" s="493"/>
      <c r="FL37" s="493"/>
      <c r="FM37" s="493"/>
      <c r="FN37" s="493"/>
      <c r="FO37" s="493"/>
      <c r="FP37" s="493"/>
      <c r="FQ37" s="493"/>
      <c r="FR37" s="493"/>
      <c r="FS37" s="493"/>
      <c r="FT37" s="493"/>
      <c r="FU37" s="493"/>
      <c r="FV37" s="493"/>
      <c r="FW37" s="493"/>
      <c r="FX37" s="493"/>
      <c r="FY37" s="493"/>
      <c r="FZ37" s="493"/>
      <c r="GA37" s="493"/>
      <c r="GB37" s="493"/>
      <c r="GC37" s="493"/>
      <c r="GD37" s="493"/>
      <c r="GE37" s="493"/>
      <c r="GF37" s="493"/>
      <c r="GG37" s="493"/>
      <c r="GH37" s="493"/>
      <c r="GI37" s="493"/>
      <c r="GJ37" s="493"/>
      <c r="GK37" s="493"/>
      <c r="GL37" s="493"/>
      <c r="GM37" s="493"/>
      <c r="GN37" s="493"/>
      <c r="GO37" s="493"/>
      <c r="GP37" s="493"/>
      <c r="GQ37" s="493"/>
      <c r="GR37" s="493"/>
      <c r="GS37" s="493"/>
      <c r="GT37" s="493"/>
      <c r="GU37" s="493"/>
      <c r="GV37" s="493"/>
      <c r="GW37" s="493"/>
      <c r="GX37" s="493"/>
      <c r="GY37" s="493"/>
      <c r="GZ37" s="493"/>
      <c r="HA37" s="493"/>
      <c r="HB37" s="493"/>
      <c r="HC37" s="493"/>
      <c r="HD37" s="493"/>
      <c r="HE37" s="493"/>
      <c r="HF37" s="493"/>
      <c r="HG37" s="493"/>
      <c r="HH37" s="493"/>
      <c r="HI37" s="493"/>
      <c r="HJ37" s="493"/>
      <c r="HK37" s="493"/>
      <c r="HL37" s="493"/>
      <c r="HM37" s="493"/>
      <c r="HN37" s="493"/>
      <c r="HO37" s="493"/>
      <c r="HP37" s="493"/>
      <c r="HQ37" s="493"/>
      <c r="HR37" s="493"/>
      <c r="HS37" s="493"/>
      <c r="HT37" s="493"/>
      <c r="HU37" s="493"/>
      <c r="HV37" s="493"/>
      <c r="HW37" s="493"/>
      <c r="HX37" s="493"/>
      <c r="HY37" s="493"/>
      <c r="HZ37" s="493"/>
      <c r="IA37" s="493"/>
      <c r="IB37" s="493"/>
      <c r="IC37" s="493"/>
      <c r="ID37" s="493"/>
      <c r="IE37" s="493"/>
      <c r="IF37" s="493"/>
      <c r="IG37" s="493"/>
      <c r="IH37" s="493"/>
      <c r="II37" s="493"/>
      <c r="IJ37" s="493"/>
      <c r="IK37" s="493"/>
      <c r="IL37" s="493"/>
      <c r="IM37" s="493"/>
      <c r="IN37" s="493"/>
      <c r="IO37" s="493"/>
      <c r="IP37" s="493"/>
      <c r="IQ37" s="493"/>
      <c r="IR37" s="493"/>
      <c r="IS37" s="493"/>
    </row>
    <row r="38" spans="1:253" s="494" customFormat="1" ht="24.75" customHeight="1">
      <c r="A38" s="485"/>
      <c r="B38" s="486" t="s">
        <v>53</v>
      </c>
      <c r="C38" s="495" t="s">
        <v>949</v>
      </c>
      <c r="D38" s="488" t="s">
        <v>941</v>
      </c>
      <c r="E38" s="488" t="s">
        <v>942</v>
      </c>
      <c r="F38" s="489" t="s">
        <v>562</v>
      </c>
      <c r="G38" s="490" t="s">
        <v>25</v>
      </c>
      <c r="H38" s="491">
        <v>598368.79</v>
      </c>
      <c r="I38" s="496">
        <v>88218.5</v>
      </c>
      <c r="J38" s="480">
        <v>0</v>
      </c>
      <c r="K38" s="481">
        <f t="shared" si="4"/>
        <v>686587.29</v>
      </c>
      <c r="L38" s="491">
        <v>598368.79</v>
      </c>
      <c r="M38" s="496">
        <v>88218.5</v>
      </c>
      <c r="N38" s="479">
        <v>0</v>
      </c>
      <c r="O38" s="481">
        <f t="shared" si="5"/>
        <v>686587.29</v>
      </c>
      <c r="P38" s="48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3"/>
      <c r="BH38" s="493"/>
      <c r="BI38" s="493"/>
      <c r="BJ38" s="493"/>
      <c r="BK38" s="493"/>
      <c r="BL38" s="493"/>
      <c r="BM38" s="493"/>
      <c r="BN38" s="493"/>
      <c r="BO38" s="493"/>
      <c r="BP38" s="493"/>
      <c r="BQ38" s="493"/>
      <c r="BR38" s="493"/>
      <c r="BS38" s="493"/>
      <c r="BT38" s="493"/>
      <c r="BU38" s="493"/>
      <c r="BV38" s="493"/>
      <c r="BW38" s="493"/>
      <c r="BX38" s="493"/>
      <c r="BY38" s="493"/>
      <c r="BZ38" s="493"/>
      <c r="CA38" s="493"/>
      <c r="CB38" s="493"/>
      <c r="CC38" s="493"/>
      <c r="CD38" s="493"/>
      <c r="CE38" s="493"/>
      <c r="CF38" s="493"/>
      <c r="CG38" s="493"/>
      <c r="CH38" s="493"/>
      <c r="CI38" s="493"/>
      <c r="CJ38" s="493"/>
      <c r="CK38" s="493"/>
      <c r="CL38" s="493"/>
      <c r="CM38" s="493"/>
      <c r="CN38" s="493"/>
      <c r="CO38" s="493"/>
      <c r="CP38" s="493"/>
      <c r="CQ38" s="493"/>
      <c r="CR38" s="493"/>
      <c r="CS38" s="493"/>
      <c r="CT38" s="493"/>
      <c r="CU38" s="493"/>
      <c r="CV38" s="493"/>
      <c r="CW38" s="493"/>
      <c r="CX38" s="493"/>
      <c r="CY38" s="493"/>
      <c r="CZ38" s="493"/>
      <c r="DA38" s="493"/>
      <c r="DB38" s="493"/>
      <c r="DC38" s="493"/>
      <c r="DD38" s="493"/>
      <c r="DE38" s="493"/>
      <c r="DF38" s="493"/>
      <c r="DG38" s="493"/>
      <c r="DH38" s="493"/>
      <c r="DI38" s="493"/>
      <c r="DJ38" s="493"/>
      <c r="DK38" s="493"/>
      <c r="DL38" s="493"/>
      <c r="DM38" s="493"/>
      <c r="DN38" s="493"/>
      <c r="DO38" s="493"/>
      <c r="DP38" s="493"/>
      <c r="DQ38" s="493"/>
      <c r="DR38" s="493"/>
      <c r="DS38" s="493"/>
      <c r="DT38" s="493"/>
      <c r="DU38" s="493"/>
      <c r="DV38" s="493"/>
      <c r="DW38" s="493"/>
      <c r="DX38" s="493"/>
      <c r="DY38" s="493"/>
      <c r="DZ38" s="493"/>
      <c r="EA38" s="493"/>
      <c r="EB38" s="493"/>
      <c r="EC38" s="493"/>
      <c r="ED38" s="493"/>
      <c r="EE38" s="493"/>
      <c r="EF38" s="493"/>
      <c r="EG38" s="493"/>
      <c r="EH38" s="493"/>
      <c r="EI38" s="493"/>
      <c r="EJ38" s="493"/>
      <c r="EK38" s="493"/>
      <c r="EL38" s="493"/>
      <c r="EM38" s="493"/>
      <c r="EN38" s="493"/>
      <c r="EO38" s="493"/>
      <c r="EP38" s="493"/>
      <c r="EQ38" s="493"/>
      <c r="ER38" s="493"/>
      <c r="ES38" s="493"/>
      <c r="ET38" s="493"/>
      <c r="EU38" s="493"/>
      <c r="EV38" s="493"/>
      <c r="EW38" s="493"/>
      <c r="EX38" s="493"/>
      <c r="EY38" s="493"/>
      <c r="EZ38" s="493"/>
      <c r="FA38" s="493"/>
      <c r="FB38" s="493"/>
      <c r="FC38" s="493"/>
      <c r="FD38" s="493"/>
      <c r="FE38" s="493"/>
      <c r="FF38" s="493"/>
      <c r="FG38" s="493"/>
      <c r="FH38" s="493"/>
      <c r="FI38" s="493"/>
      <c r="FJ38" s="493"/>
      <c r="FK38" s="493"/>
      <c r="FL38" s="493"/>
      <c r="FM38" s="493"/>
      <c r="FN38" s="493"/>
      <c r="FO38" s="493"/>
      <c r="FP38" s="493"/>
      <c r="FQ38" s="493"/>
      <c r="FR38" s="493"/>
      <c r="FS38" s="493"/>
      <c r="FT38" s="493"/>
      <c r="FU38" s="493"/>
      <c r="FV38" s="493"/>
      <c r="FW38" s="493"/>
      <c r="FX38" s="493"/>
      <c r="FY38" s="493"/>
      <c r="FZ38" s="493"/>
      <c r="GA38" s="493"/>
      <c r="GB38" s="493"/>
      <c r="GC38" s="493"/>
      <c r="GD38" s="493"/>
      <c r="GE38" s="493"/>
      <c r="GF38" s="493"/>
      <c r="GG38" s="493"/>
      <c r="GH38" s="493"/>
      <c r="GI38" s="493"/>
      <c r="GJ38" s="493"/>
      <c r="GK38" s="493"/>
      <c r="GL38" s="493"/>
      <c r="GM38" s="493"/>
      <c r="GN38" s="493"/>
      <c r="GO38" s="493"/>
      <c r="GP38" s="493"/>
      <c r="GQ38" s="493"/>
      <c r="GR38" s="493"/>
      <c r="GS38" s="493"/>
      <c r="GT38" s="493"/>
      <c r="GU38" s="493"/>
      <c r="GV38" s="493"/>
      <c r="GW38" s="493"/>
      <c r="GX38" s="493"/>
      <c r="GY38" s="493"/>
      <c r="GZ38" s="493"/>
      <c r="HA38" s="493"/>
      <c r="HB38" s="493"/>
      <c r="HC38" s="493"/>
      <c r="HD38" s="493"/>
      <c r="HE38" s="493"/>
      <c r="HF38" s="493"/>
      <c r="HG38" s="493"/>
      <c r="HH38" s="493"/>
      <c r="HI38" s="493"/>
      <c r="HJ38" s="493"/>
      <c r="HK38" s="493"/>
      <c r="HL38" s="493"/>
      <c r="HM38" s="493"/>
      <c r="HN38" s="493"/>
      <c r="HO38" s="493"/>
      <c r="HP38" s="493"/>
      <c r="HQ38" s="493"/>
      <c r="HR38" s="493"/>
      <c r="HS38" s="493"/>
      <c r="HT38" s="493"/>
      <c r="HU38" s="493"/>
      <c r="HV38" s="493"/>
      <c r="HW38" s="493"/>
      <c r="HX38" s="493"/>
      <c r="HY38" s="493"/>
      <c r="HZ38" s="493"/>
      <c r="IA38" s="493"/>
      <c r="IB38" s="493"/>
      <c r="IC38" s="493"/>
      <c r="ID38" s="493"/>
      <c r="IE38" s="493"/>
      <c r="IF38" s="493"/>
      <c r="IG38" s="493"/>
      <c r="IH38" s="493"/>
      <c r="II38" s="493"/>
      <c r="IJ38" s="493"/>
      <c r="IK38" s="493"/>
      <c r="IL38" s="493"/>
      <c r="IM38" s="493"/>
      <c r="IN38" s="493"/>
      <c r="IO38" s="493"/>
      <c r="IP38" s="493"/>
      <c r="IQ38" s="493"/>
      <c r="IR38" s="493"/>
      <c r="IS38" s="493"/>
    </row>
    <row r="39" spans="1:253" s="494" customFormat="1" ht="24.75" customHeight="1">
      <c r="A39" s="485"/>
      <c r="B39" s="486" t="s">
        <v>54</v>
      </c>
      <c r="C39" s="495" t="s">
        <v>950</v>
      </c>
      <c r="D39" s="488" t="s">
        <v>941</v>
      </c>
      <c r="E39" s="488" t="s">
        <v>942</v>
      </c>
      <c r="F39" s="489" t="s">
        <v>562</v>
      </c>
      <c r="G39" s="490" t="s">
        <v>25</v>
      </c>
      <c r="H39" s="491">
        <v>599615.77</v>
      </c>
      <c r="I39" s="496">
        <v>83233.96</v>
      </c>
      <c r="J39" s="480">
        <v>0</v>
      </c>
      <c r="K39" s="481">
        <f t="shared" si="4"/>
        <v>682849.73</v>
      </c>
      <c r="L39" s="491">
        <v>599615.77</v>
      </c>
      <c r="M39" s="496">
        <v>83233.96</v>
      </c>
      <c r="N39" s="479">
        <v>0</v>
      </c>
      <c r="O39" s="481">
        <f t="shared" si="5"/>
        <v>682849.73</v>
      </c>
      <c r="P39" s="48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  <c r="CT39" s="493"/>
      <c r="CU39" s="493"/>
      <c r="CV39" s="493"/>
      <c r="CW39" s="493"/>
      <c r="CX39" s="493"/>
      <c r="CY39" s="493"/>
      <c r="CZ39" s="493"/>
      <c r="DA39" s="493"/>
      <c r="DB39" s="493"/>
      <c r="DC39" s="493"/>
      <c r="DD39" s="493"/>
      <c r="DE39" s="493"/>
      <c r="DF39" s="493"/>
      <c r="DG39" s="493"/>
      <c r="DH39" s="493"/>
      <c r="DI39" s="493"/>
      <c r="DJ39" s="493"/>
      <c r="DK39" s="493"/>
      <c r="DL39" s="493"/>
      <c r="DM39" s="493"/>
      <c r="DN39" s="493"/>
      <c r="DO39" s="493"/>
      <c r="DP39" s="493"/>
      <c r="DQ39" s="493"/>
      <c r="DR39" s="493"/>
      <c r="DS39" s="493"/>
      <c r="DT39" s="493"/>
      <c r="DU39" s="493"/>
      <c r="DV39" s="493"/>
      <c r="DW39" s="493"/>
      <c r="DX39" s="493"/>
      <c r="DY39" s="493"/>
      <c r="DZ39" s="493"/>
      <c r="EA39" s="493"/>
      <c r="EB39" s="493"/>
      <c r="EC39" s="493"/>
      <c r="ED39" s="493"/>
      <c r="EE39" s="493"/>
      <c r="EF39" s="493"/>
      <c r="EG39" s="493"/>
      <c r="EH39" s="493"/>
      <c r="EI39" s="493"/>
      <c r="EJ39" s="493"/>
      <c r="EK39" s="493"/>
      <c r="EL39" s="493"/>
      <c r="EM39" s="493"/>
      <c r="EN39" s="493"/>
      <c r="EO39" s="493"/>
      <c r="EP39" s="493"/>
      <c r="EQ39" s="493"/>
      <c r="ER39" s="493"/>
      <c r="ES39" s="493"/>
      <c r="ET39" s="493"/>
      <c r="EU39" s="493"/>
      <c r="EV39" s="493"/>
      <c r="EW39" s="493"/>
      <c r="EX39" s="493"/>
      <c r="EY39" s="493"/>
      <c r="EZ39" s="493"/>
      <c r="FA39" s="493"/>
      <c r="FB39" s="493"/>
      <c r="FC39" s="493"/>
      <c r="FD39" s="493"/>
      <c r="FE39" s="493"/>
      <c r="FF39" s="493"/>
      <c r="FG39" s="493"/>
      <c r="FH39" s="493"/>
      <c r="FI39" s="493"/>
      <c r="FJ39" s="493"/>
      <c r="FK39" s="493"/>
      <c r="FL39" s="493"/>
      <c r="FM39" s="493"/>
      <c r="FN39" s="493"/>
      <c r="FO39" s="493"/>
      <c r="FP39" s="493"/>
      <c r="FQ39" s="493"/>
      <c r="FR39" s="493"/>
      <c r="FS39" s="493"/>
      <c r="FT39" s="493"/>
      <c r="FU39" s="493"/>
      <c r="FV39" s="493"/>
      <c r="FW39" s="493"/>
      <c r="FX39" s="493"/>
      <c r="FY39" s="493"/>
      <c r="FZ39" s="493"/>
      <c r="GA39" s="493"/>
      <c r="GB39" s="493"/>
      <c r="GC39" s="493"/>
      <c r="GD39" s="493"/>
      <c r="GE39" s="493"/>
      <c r="GF39" s="493"/>
      <c r="GG39" s="493"/>
      <c r="GH39" s="493"/>
      <c r="GI39" s="493"/>
      <c r="GJ39" s="493"/>
      <c r="GK39" s="493"/>
      <c r="GL39" s="493"/>
      <c r="GM39" s="493"/>
      <c r="GN39" s="493"/>
      <c r="GO39" s="493"/>
      <c r="GP39" s="493"/>
      <c r="GQ39" s="493"/>
      <c r="GR39" s="493"/>
      <c r="GS39" s="493"/>
      <c r="GT39" s="493"/>
      <c r="GU39" s="493"/>
      <c r="GV39" s="493"/>
      <c r="GW39" s="493"/>
      <c r="GX39" s="493"/>
      <c r="GY39" s="493"/>
      <c r="GZ39" s="493"/>
      <c r="HA39" s="493"/>
      <c r="HB39" s="493"/>
      <c r="HC39" s="493"/>
      <c r="HD39" s="493"/>
      <c r="HE39" s="493"/>
      <c r="HF39" s="493"/>
      <c r="HG39" s="493"/>
      <c r="HH39" s="493"/>
      <c r="HI39" s="493"/>
      <c r="HJ39" s="493"/>
      <c r="HK39" s="493"/>
      <c r="HL39" s="493"/>
      <c r="HM39" s="493"/>
      <c r="HN39" s="493"/>
      <c r="HO39" s="493"/>
      <c r="HP39" s="493"/>
      <c r="HQ39" s="493"/>
      <c r="HR39" s="493"/>
      <c r="HS39" s="493"/>
      <c r="HT39" s="493"/>
      <c r="HU39" s="493"/>
      <c r="HV39" s="493"/>
      <c r="HW39" s="493"/>
      <c r="HX39" s="493"/>
      <c r="HY39" s="493"/>
      <c r="HZ39" s="493"/>
      <c r="IA39" s="493"/>
      <c r="IB39" s="493"/>
      <c r="IC39" s="493"/>
      <c r="ID39" s="493"/>
      <c r="IE39" s="493"/>
      <c r="IF39" s="493"/>
      <c r="IG39" s="493"/>
      <c r="IH39" s="493"/>
      <c r="II39" s="493"/>
      <c r="IJ39" s="493"/>
      <c r="IK39" s="493"/>
      <c r="IL39" s="493"/>
      <c r="IM39" s="493"/>
      <c r="IN39" s="493"/>
      <c r="IO39" s="493"/>
      <c r="IP39" s="493"/>
      <c r="IQ39" s="493"/>
      <c r="IR39" s="493"/>
      <c r="IS39" s="493"/>
    </row>
    <row r="40" spans="1:253" s="494" customFormat="1" ht="24.75" customHeight="1">
      <c r="A40" s="485"/>
      <c r="B40" s="497" t="s">
        <v>55</v>
      </c>
      <c r="C40" s="498" t="s">
        <v>951</v>
      </c>
      <c r="D40" s="499" t="s">
        <v>941</v>
      </c>
      <c r="E40" s="499" t="s">
        <v>942</v>
      </c>
      <c r="F40" s="500" t="s">
        <v>562</v>
      </c>
      <c r="G40" s="501" t="s">
        <v>25</v>
      </c>
      <c r="H40" s="502">
        <v>599365.45</v>
      </c>
      <c r="I40" s="503">
        <v>83185.18</v>
      </c>
      <c r="J40" s="504">
        <v>0</v>
      </c>
      <c r="K40" s="505">
        <f t="shared" si="4"/>
        <v>682550.6299999999</v>
      </c>
      <c r="L40" s="502">
        <v>599365.45</v>
      </c>
      <c r="M40" s="503">
        <v>83185.18</v>
      </c>
      <c r="N40" s="506">
        <v>0</v>
      </c>
      <c r="O40" s="505">
        <f t="shared" si="5"/>
        <v>682550.6299999999</v>
      </c>
      <c r="P40" s="507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3"/>
      <c r="AQ40" s="493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3"/>
      <c r="BH40" s="493"/>
      <c r="BI40" s="493"/>
      <c r="BJ40" s="493"/>
      <c r="BK40" s="493"/>
      <c r="BL40" s="493"/>
      <c r="BM40" s="493"/>
      <c r="BN40" s="493"/>
      <c r="BO40" s="493"/>
      <c r="BP40" s="493"/>
      <c r="BQ40" s="493"/>
      <c r="BR40" s="493"/>
      <c r="BS40" s="493"/>
      <c r="BT40" s="493"/>
      <c r="BU40" s="493"/>
      <c r="BV40" s="493"/>
      <c r="BW40" s="493"/>
      <c r="BX40" s="493"/>
      <c r="BY40" s="493"/>
      <c r="BZ40" s="493"/>
      <c r="CA40" s="493"/>
      <c r="CB40" s="493"/>
      <c r="CC40" s="493"/>
      <c r="CD40" s="493"/>
      <c r="CE40" s="493"/>
      <c r="CF40" s="493"/>
      <c r="CG40" s="493"/>
      <c r="CH40" s="493"/>
      <c r="CI40" s="493"/>
      <c r="CJ40" s="493"/>
      <c r="CK40" s="493"/>
      <c r="CL40" s="493"/>
      <c r="CM40" s="493"/>
      <c r="CN40" s="493"/>
      <c r="CO40" s="493"/>
      <c r="CP40" s="493"/>
      <c r="CQ40" s="493"/>
      <c r="CR40" s="493"/>
      <c r="CS40" s="493"/>
      <c r="CT40" s="493"/>
      <c r="CU40" s="493"/>
      <c r="CV40" s="493"/>
      <c r="CW40" s="493"/>
      <c r="CX40" s="493"/>
      <c r="CY40" s="493"/>
      <c r="CZ40" s="493"/>
      <c r="DA40" s="493"/>
      <c r="DB40" s="493"/>
      <c r="DC40" s="493"/>
      <c r="DD40" s="493"/>
      <c r="DE40" s="493"/>
      <c r="DF40" s="493"/>
      <c r="DG40" s="493"/>
      <c r="DH40" s="493"/>
      <c r="DI40" s="493"/>
      <c r="DJ40" s="493"/>
      <c r="DK40" s="493"/>
      <c r="DL40" s="493"/>
      <c r="DM40" s="493"/>
      <c r="DN40" s="493"/>
      <c r="DO40" s="493"/>
      <c r="DP40" s="493"/>
      <c r="DQ40" s="493"/>
      <c r="DR40" s="493"/>
      <c r="DS40" s="493"/>
      <c r="DT40" s="493"/>
      <c r="DU40" s="493"/>
      <c r="DV40" s="493"/>
      <c r="DW40" s="493"/>
      <c r="DX40" s="493"/>
      <c r="DY40" s="493"/>
      <c r="DZ40" s="493"/>
      <c r="EA40" s="493"/>
      <c r="EB40" s="493"/>
      <c r="EC40" s="493"/>
      <c r="ED40" s="493"/>
      <c r="EE40" s="493"/>
      <c r="EF40" s="493"/>
      <c r="EG40" s="493"/>
      <c r="EH40" s="493"/>
      <c r="EI40" s="493"/>
      <c r="EJ40" s="493"/>
      <c r="EK40" s="493"/>
      <c r="EL40" s="493"/>
      <c r="EM40" s="493"/>
      <c r="EN40" s="493"/>
      <c r="EO40" s="493"/>
      <c r="EP40" s="493"/>
      <c r="EQ40" s="493"/>
      <c r="ER40" s="493"/>
      <c r="ES40" s="493"/>
      <c r="ET40" s="493"/>
      <c r="EU40" s="493"/>
      <c r="EV40" s="493"/>
      <c r="EW40" s="493"/>
      <c r="EX40" s="493"/>
      <c r="EY40" s="493"/>
      <c r="EZ40" s="493"/>
      <c r="FA40" s="493"/>
      <c r="FB40" s="493"/>
      <c r="FC40" s="493"/>
      <c r="FD40" s="493"/>
      <c r="FE40" s="493"/>
      <c r="FF40" s="493"/>
      <c r="FG40" s="493"/>
      <c r="FH40" s="493"/>
      <c r="FI40" s="493"/>
      <c r="FJ40" s="493"/>
      <c r="FK40" s="493"/>
      <c r="FL40" s="493"/>
      <c r="FM40" s="493"/>
      <c r="FN40" s="493"/>
      <c r="FO40" s="493"/>
      <c r="FP40" s="493"/>
      <c r="FQ40" s="493"/>
      <c r="FR40" s="493"/>
      <c r="FS40" s="493"/>
      <c r="FT40" s="493"/>
      <c r="FU40" s="493"/>
      <c r="FV40" s="493"/>
      <c r="FW40" s="493"/>
      <c r="FX40" s="493"/>
      <c r="FY40" s="493"/>
      <c r="FZ40" s="493"/>
      <c r="GA40" s="493"/>
      <c r="GB40" s="493"/>
      <c r="GC40" s="493"/>
      <c r="GD40" s="493"/>
      <c r="GE40" s="493"/>
      <c r="GF40" s="493"/>
      <c r="GG40" s="493"/>
      <c r="GH40" s="493"/>
      <c r="GI40" s="493"/>
      <c r="GJ40" s="493"/>
      <c r="GK40" s="493"/>
      <c r="GL40" s="493"/>
      <c r="GM40" s="493"/>
      <c r="GN40" s="493"/>
      <c r="GO40" s="493"/>
      <c r="GP40" s="493"/>
      <c r="GQ40" s="493"/>
      <c r="GR40" s="493"/>
      <c r="GS40" s="493"/>
      <c r="GT40" s="493"/>
      <c r="GU40" s="493"/>
      <c r="GV40" s="493"/>
      <c r="GW40" s="493"/>
      <c r="GX40" s="493"/>
      <c r="GY40" s="493"/>
      <c r="GZ40" s="493"/>
      <c r="HA40" s="493"/>
      <c r="HB40" s="493"/>
      <c r="HC40" s="493"/>
      <c r="HD40" s="493"/>
      <c r="HE40" s="493"/>
      <c r="HF40" s="493"/>
      <c r="HG40" s="493"/>
      <c r="HH40" s="493"/>
      <c r="HI40" s="493"/>
      <c r="HJ40" s="493"/>
      <c r="HK40" s="493"/>
      <c r="HL40" s="493"/>
      <c r="HM40" s="493"/>
      <c r="HN40" s="493"/>
      <c r="HO40" s="493"/>
      <c r="HP40" s="493"/>
      <c r="HQ40" s="493"/>
      <c r="HR40" s="493"/>
      <c r="HS40" s="493"/>
      <c r="HT40" s="493"/>
      <c r="HU40" s="493"/>
      <c r="HV40" s="493"/>
      <c r="HW40" s="493"/>
      <c r="HX40" s="493"/>
      <c r="HY40" s="493"/>
      <c r="HZ40" s="493"/>
      <c r="IA40" s="493"/>
      <c r="IB40" s="493"/>
      <c r="IC40" s="493"/>
      <c r="ID40" s="493"/>
      <c r="IE40" s="493"/>
      <c r="IF40" s="493"/>
      <c r="IG40" s="493"/>
      <c r="IH40" s="493"/>
      <c r="II40" s="493"/>
      <c r="IJ40" s="493"/>
      <c r="IK40" s="493"/>
      <c r="IL40" s="493"/>
      <c r="IM40" s="493"/>
      <c r="IN40" s="493"/>
      <c r="IO40" s="493"/>
      <c r="IP40" s="493"/>
      <c r="IQ40" s="493"/>
      <c r="IR40" s="493"/>
      <c r="IS40" s="493"/>
    </row>
    <row r="41" spans="1:253" s="494" customFormat="1" ht="24.75" customHeight="1" thickBot="1">
      <c r="A41" s="485"/>
      <c r="B41" s="508" t="s">
        <v>56</v>
      </c>
      <c r="C41" s="509" t="s">
        <v>952</v>
      </c>
      <c r="D41" s="510" t="s">
        <v>941</v>
      </c>
      <c r="E41" s="510" t="s">
        <v>942</v>
      </c>
      <c r="F41" s="511" t="s">
        <v>562</v>
      </c>
      <c r="G41" s="512" t="s">
        <v>25</v>
      </c>
      <c r="H41" s="513">
        <v>601953.11</v>
      </c>
      <c r="I41" s="514">
        <v>78350.2</v>
      </c>
      <c r="J41" s="515">
        <v>0</v>
      </c>
      <c r="K41" s="516">
        <f t="shared" si="4"/>
        <v>680303.3099999999</v>
      </c>
      <c r="L41" s="513">
        <v>601953.11</v>
      </c>
      <c r="M41" s="514">
        <v>78350.2</v>
      </c>
      <c r="N41" s="517">
        <v>0</v>
      </c>
      <c r="O41" s="516">
        <f t="shared" si="5"/>
        <v>680303.3099999999</v>
      </c>
      <c r="P41" s="518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493"/>
      <c r="BN41" s="493"/>
      <c r="BO41" s="493"/>
      <c r="BP41" s="493"/>
      <c r="BQ41" s="493"/>
      <c r="BR41" s="493"/>
      <c r="BS41" s="493"/>
      <c r="BT41" s="493"/>
      <c r="BU41" s="493"/>
      <c r="BV41" s="493"/>
      <c r="BW41" s="493"/>
      <c r="BX41" s="493"/>
      <c r="BY41" s="493"/>
      <c r="BZ41" s="493"/>
      <c r="CA41" s="493"/>
      <c r="CB41" s="493"/>
      <c r="CC41" s="493"/>
      <c r="CD41" s="493"/>
      <c r="CE41" s="493"/>
      <c r="CF41" s="493"/>
      <c r="CG41" s="493"/>
      <c r="CH41" s="493"/>
      <c r="CI41" s="493"/>
      <c r="CJ41" s="493"/>
      <c r="CK41" s="493"/>
      <c r="CL41" s="493"/>
      <c r="CM41" s="493"/>
      <c r="CN41" s="493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3"/>
      <c r="DG41" s="493"/>
      <c r="DH41" s="493"/>
      <c r="DI41" s="493"/>
      <c r="DJ41" s="493"/>
      <c r="DK41" s="493"/>
      <c r="DL41" s="493"/>
      <c r="DM41" s="493"/>
      <c r="DN41" s="493"/>
      <c r="DO41" s="493"/>
      <c r="DP41" s="493"/>
      <c r="DQ41" s="493"/>
      <c r="DR41" s="493"/>
      <c r="DS41" s="493"/>
      <c r="DT41" s="493"/>
      <c r="DU41" s="493"/>
      <c r="DV41" s="493"/>
      <c r="DW41" s="493"/>
      <c r="DX41" s="493"/>
      <c r="DY41" s="493"/>
      <c r="DZ41" s="493"/>
      <c r="EA41" s="493"/>
      <c r="EB41" s="493"/>
      <c r="EC41" s="493"/>
      <c r="ED41" s="493"/>
      <c r="EE41" s="493"/>
      <c r="EF41" s="493"/>
      <c r="EG41" s="493"/>
      <c r="EH41" s="493"/>
      <c r="EI41" s="493"/>
      <c r="EJ41" s="493"/>
      <c r="EK41" s="493"/>
      <c r="EL41" s="493"/>
      <c r="EM41" s="493"/>
      <c r="EN41" s="493"/>
      <c r="EO41" s="493"/>
      <c r="EP41" s="493"/>
      <c r="EQ41" s="493"/>
      <c r="ER41" s="493"/>
      <c r="ES41" s="493"/>
      <c r="ET41" s="493"/>
      <c r="EU41" s="493"/>
      <c r="EV41" s="493"/>
      <c r="EW41" s="493"/>
      <c r="EX41" s="493"/>
      <c r="EY41" s="493"/>
      <c r="EZ41" s="493"/>
      <c r="FA41" s="493"/>
      <c r="FB41" s="493"/>
      <c r="FC41" s="493"/>
      <c r="FD41" s="493"/>
      <c r="FE41" s="493"/>
      <c r="FF41" s="493"/>
      <c r="FG41" s="493"/>
      <c r="FH41" s="493"/>
      <c r="FI41" s="493"/>
      <c r="FJ41" s="493"/>
      <c r="FK41" s="493"/>
      <c r="FL41" s="493"/>
      <c r="FM41" s="493"/>
      <c r="FN41" s="493"/>
      <c r="FO41" s="493"/>
      <c r="FP41" s="493"/>
      <c r="FQ41" s="493"/>
      <c r="FR41" s="493"/>
      <c r="FS41" s="493"/>
      <c r="FT41" s="493"/>
      <c r="FU41" s="493"/>
      <c r="FV41" s="493"/>
      <c r="FW41" s="493"/>
      <c r="FX41" s="493"/>
      <c r="FY41" s="493"/>
      <c r="FZ41" s="493"/>
      <c r="GA41" s="493"/>
      <c r="GB41" s="493"/>
      <c r="GC41" s="493"/>
      <c r="GD41" s="493"/>
      <c r="GE41" s="493"/>
      <c r="GF41" s="493"/>
      <c r="GG41" s="493"/>
      <c r="GH41" s="493"/>
      <c r="GI41" s="493"/>
      <c r="GJ41" s="493"/>
      <c r="GK41" s="493"/>
      <c r="GL41" s="493"/>
      <c r="GM41" s="493"/>
      <c r="GN41" s="493"/>
      <c r="GO41" s="493"/>
      <c r="GP41" s="493"/>
      <c r="GQ41" s="493"/>
      <c r="GR41" s="493"/>
      <c r="GS41" s="493"/>
      <c r="GT41" s="493"/>
      <c r="GU41" s="493"/>
      <c r="GV41" s="493"/>
      <c r="GW41" s="493"/>
      <c r="GX41" s="493"/>
      <c r="GY41" s="493"/>
      <c r="GZ41" s="493"/>
      <c r="HA41" s="493"/>
      <c r="HB41" s="493"/>
      <c r="HC41" s="493"/>
      <c r="HD41" s="493"/>
      <c r="HE41" s="493"/>
      <c r="HF41" s="493"/>
      <c r="HG41" s="493"/>
      <c r="HH41" s="493"/>
      <c r="HI41" s="493"/>
      <c r="HJ41" s="493"/>
      <c r="HK41" s="493"/>
      <c r="HL41" s="493"/>
      <c r="HM41" s="493"/>
      <c r="HN41" s="493"/>
      <c r="HO41" s="493"/>
      <c r="HP41" s="493"/>
      <c r="HQ41" s="493"/>
      <c r="HR41" s="493"/>
      <c r="HS41" s="493"/>
      <c r="HT41" s="493"/>
      <c r="HU41" s="493"/>
      <c r="HV41" s="493"/>
      <c r="HW41" s="493"/>
      <c r="HX41" s="493"/>
      <c r="HY41" s="493"/>
      <c r="HZ41" s="493"/>
      <c r="IA41" s="493"/>
      <c r="IB41" s="493"/>
      <c r="IC41" s="493"/>
      <c r="ID41" s="493"/>
      <c r="IE41" s="493"/>
      <c r="IF41" s="493"/>
      <c r="IG41" s="493"/>
      <c r="IH41" s="493"/>
      <c r="II41" s="493"/>
      <c r="IJ41" s="493"/>
      <c r="IK41" s="493"/>
      <c r="IL41" s="493"/>
      <c r="IM41" s="493"/>
      <c r="IN41" s="493"/>
      <c r="IO41" s="493"/>
      <c r="IP41" s="493"/>
      <c r="IQ41" s="493"/>
      <c r="IR41" s="493"/>
      <c r="IS41" s="493"/>
    </row>
    <row r="42" spans="1:18" s="370" customFormat="1" ht="24.75" customHeight="1" thickBot="1">
      <c r="A42" s="360"/>
      <c r="B42" s="424"/>
      <c r="C42" s="424"/>
      <c r="D42" s="519" t="s">
        <v>953</v>
      </c>
      <c r="E42" s="520"/>
      <c r="F42" s="521"/>
      <c r="G42" s="522"/>
      <c r="H42" s="429"/>
      <c r="I42" s="523"/>
      <c r="J42" s="523"/>
      <c r="K42" s="524"/>
      <c r="L42" s="525">
        <f>SUM(L30:L41)</f>
        <v>7219414.24</v>
      </c>
      <c r="M42" s="525">
        <f>SUM(M30:M41)</f>
        <v>1130251.74</v>
      </c>
      <c r="N42" s="525">
        <f>SUM(N30:N41)</f>
        <v>0</v>
      </c>
      <c r="O42" s="525">
        <f>SUM(O30:O41)</f>
        <v>8349665.979999999</v>
      </c>
      <c r="P42" s="432"/>
      <c r="Q42" s="368"/>
      <c r="R42" s="369"/>
    </row>
    <row r="43" spans="1:20" s="409" customFormat="1" ht="24.75" customHeight="1" thickBot="1">
      <c r="A43" s="405"/>
      <c r="B43" s="386"/>
      <c r="C43" s="402"/>
      <c r="D43" s="386" t="s">
        <v>954</v>
      </c>
      <c r="E43" s="387"/>
      <c r="F43" s="451"/>
      <c r="G43" s="452"/>
      <c r="H43" s="406"/>
      <c r="I43" s="406"/>
      <c r="J43" s="406"/>
      <c r="K43" s="526"/>
      <c r="L43" s="407">
        <f>SUM(L42)</f>
        <v>7219414.24</v>
      </c>
      <c r="M43" s="406">
        <f>SUM(M42)</f>
        <v>1130251.74</v>
      </c>
      <c r="N43" s="406">
        <f>SUM(N42)</f>
        <v>0</v>
      </c>
      <c r="O43" s="526">
        <f>SUM(O42)</f>
        <v>8349665.979999999</v>
      </c>
      <c r="P43" s="460"/>
      <c r="Q43" s="408"/>
      <c r="R43" s="400"/>
      <c r="S43" s="401"/>
      <c r="T43" s="401"/>
    </row>
    <row r="44" spans="1:18" s="370" customFormat="1" ht="24.75" customHeight="1" thickBot="1">
      <c r="A44" s="360"/>
      <c r="B44" s="449"/>
      <c r="C44" s="450"/>
      <c r="D44" s="386" t="s">
        <v>955</v>
      </c>
      <c r="E44" s="454"/>
      <c r="F44" s="455"/>
      <c r="G44" s="527"/>
      <c r="H44" s="457"/>
      <c r="I44" s="457"/>
      <c r="J44" s="457"/>
      <c r="K44" s="458"/>
      <c r="L44" s="459"/>
      <c r="M44" s="457"/>
      <c r="N44" s="457"/>
      <c r="O44" s="458"/>
      <c r="P44" s="460"/>
      <c r="Q44" s="368"/>
      <c r="R44" s="369"/>
    </row>
    <row r="45" spans="1:18" s="531" customFormat="1" ht="24.75" customHeight="1" thickBot="1">
      <c r="A45" s="528"/>
      <c r="B45" s="449"/>
      <c r="C45" s="450"/>
      <c r="D45" s="386" t="s">
        <v>956</v>
      </c>
      <c r="E45" s="454"/>
      <c r="F45" s="455"/>
      <c r="G45" s="456"/>
      <c r="H45" s="457"/>
      <c r="I45" s="457"/>
      <c r="J45" s="457"/>
      <c r="K45" s="458"/>
      <c r="L45" s="459"/>
      <c r="M45" s="457"/>
      <c r="N45" s="457"/>
      <c r="O45" s="458"/>
      <c r="P45" s="460"/>
      <c r="Q45" s="529"/>
      <c r="R45" s="530"/>
    </row>
    <row r="46" spans="1:18" s="531" customFormat="1" ht="24.75" customHeight="1" thickBot="1">
      <c r="A46" s="528"/>
      <c r="B46" s="532"/>
      <c r="C46" s="454"/>
      <c r="D46" s="386" t="s">
        <v>957</v>
      </c>
      <c r="E46" s="454"/>
      <c r="F46" s="455"/>
      <c r="G46" s="533"/>
      <c r="H46" s="534"/>
      <c r="I46" s="535"/>
      <c r="J46" s="535"/>
      <c r="K46" s="458"/>
      <c r="L46" s="536"/>
      <c r="M46" s="535"/>
      <c r="N46" s="535"/>
      <c r="O46" s="458"/>
      <c r="P46" s="460"/>
      <c r="Q46" s="529"/>
      <c r="R46" s="530"/>
    </row>
    <row r="47" spans="1:18" s="409" customFormat="1" ht="36" customHeight="1" thickBot="1">
      <c r="A47" s="405"/>
      <c r="B47" s="449"/>
      <c r="C47" s="537"/>
      <c r="D47" s="538" t="s">
        <v>958</v>
      </c>
      <c r="E47" s="539"/>
      <c r="F47" s="540"/>
      <c r="G47" s="541"/>
      <c r="H47" s="542"/>
      <c r="I47" s="543"/>
      <c r="J47" s="543"/>
      <c r="K47" s="544"/>
      <c r="L47" s="545"/>
      <c r="M47" s="546"/>
      <c r="N47" s="546"/>
      <c r="O47" s="544"/>
      <c r="P47" s="545"/>
      <c r="Q47" s="547"/>
      <c r="R47" s="400"/>
    </row>
    <row r="48" spans="1:18" s="370" customFormat="1" ht="30" customHeight="1" thickBot="1">
      <c r="A48" s="360"/>
      <c r="B48" s="449"/>
      <c r="C48" s="450"/>
      <c r="D48" s="386" t="s">
        <v>909</v>
      </c>
      <c r="E48" s="454"/>
      <c r="F48" s="455"/>
      <c r="G48" s="548"/>
      <c r="H48" s="457"/>
      <c r="I48" s="457"/>
      <c r="J48" s="457"/>
      <c r="K48" s="458"/>
      <c r="L48" s="459"/>
      <c r="M48" s="457"/>
      <c r="N48" s="457"/>
      <c r="O48" s="458"/>
      <c r="P48" s="460"/>
      <c r="Q48" s="368"/>
      <c r="R48" s="369"/>
    </row>
    <row r="49" spans="1:255" s="435" customFormat="1" ht="30" customHeight="1" thickBot="1">
      <c r="A49" s="405"/>
      <c r="B49" s="549" t="s">
        <v>21</v>
      </c>
      <c r="C49" s="550" t="s">
        <v>959</v>
      </c>
      <c r="D49" s="551" t="s">
        <v>960</v>
      </c>
      <c r="E49" s="552" t="s">
        <v>923</v>
      </c>
      <c r="F49" s="553" t="s">
        <v>441</v>
      </c>
      <c r="G49" s="554" t="s">
        <v>25</v>
      </c>
      <c r="H49" s="555">
        <v>3850277.71</v>
      </c>
      <c r="I49" s="556">
        <v>1858739.26</v>
      </c>
      <c r="J49" s="556">
        <v>0</v>
      </c>
      <c r="K49" s="557">
        <f>SUM(H49:J49)</f>
        <v>5709016.97</v>
      </c>
      <c r="L49" s="555">
        <v>3850277.71</v>
      </c>
      <c r="M49" s="556">
        <v>1858739.26</v>
      </c>
      <c r="N49" s="556">
        <v>0</v>
      </c>
      <c r="O49" s="558">
        <f>SUM(L49:N49)</f>
        <v>5709016.97</v>
      </c>
      <c r="P49" s="559"/>
      <c r="Q49" s="364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5"/>
      <c r="BF49" s="365"/>
      <c r="BG49" s="365"/>
      <c r="BH49" s="365"/>
      <c r="BI49" s="365"/>
      <c r="BJ49" s="365"/>
      <c r="BK49" s="365"/>
      <c r="BL49" s="365"/>
      <c r="BM49" s="365"/>
      <c r="BN49" s="365"/>
      <c r="BO49" s="365"/>
      <c r="BP49" s="365"/>
      <c r="BQ49" s="365"/>
      <c r="BR49" s="365"/>
      <c r="BS49" s="365"/>
      <c r="BT49" s="365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365"/>
      <c r="DK49" s="365"/>
      <c r="DL49" s="365"/>
      <c r="DM49" s="365"/>
      <c r="DN49" s="365"/>
      <c r="DO49" s="365"/>
      <c r="DP49" s="365"/>
      <c r="DQ49" s="365"/>
      <c r="DR49" s="365"/>
      <c r="DS49" s="365"/>
      <c r="DT49" s="365"/>
      <c r="DU49" s="365"/>
      <c r="DV49" s="365"/>
      <c r="DW49" s="365"/>
      <c r="DX49" s="365"/>
      <c r="DY49" s="365"/>
      <c r="DZ49" s="365"/>
      <c r="EA49" s="365"/>
      <c r="EB49" s="365"/>
      <c r="EC49" s="365"/>
      <c r="ED49" s="365"/>
      <c r="EE49" s="365"/>
      <c r="EF49" s="365"/>
      <c r="EG49" s="365"/>
      <c r="EH49" s="365"/>
      <c r="EI49" s="365"/>
      <c r="EJ49" s="365"/>
      <c r="EK49" s="365"/>
      <c r="EL49" s="365"/>
      <c r="EM49" s="365"/>
      <c r="EN49" s="365"/>
      <c r="EO49" s="365"/>
      <c r="EP49" s="365"/>
      <c r="EQ49" s="365"/>
      <c r="ER49" s="365"/>
      <c r="ES49" s="365"/>
      <c r="ET49" s="365"/>
      <c r="EU49" s="365"/>
      <c r="EV49" s="365"/>
      <c r="EW49" s="365"/>
      <c r="EX49" s="365"/>
      <c r="EY49" s="365"/>
      <c r="EZ49" s="365"/>
      <c r="FA49" s="365"/>
      <c r="FB49" s="365"/>
      <c r="FC49" s="365"/>
      <c r="FD49" s="365"/>
      <c r="FE49" s="365"/>
      <c r="FF49" s="365"/>
      <c r="FG49" s="365"/>
      <c r="FH49" s="365"/>
      <c r="FI49" s="365"/>
      <c r="FJ49" s="365"/>
      <c r="FK49" s="365"/>
      <c r="FL49" s="365"/>
      <c r="FM49" s="365"/>
      <c r="FN49" s="365"/>
      <c r="FO49" s="365"/>
      <c r="FP49" s="365"/>
      <c r="FQ49" s="365"/>
      <c r="FR49" s="365"/>
      <c r="FS49" s="365"/>
      <c r="FT49" s="365"/>
      <c r="FU49" s="365"/>
      <c r="FV49" s="365"/>
      <c r="FW49" s="365"/>
      <c r="FX49" s="365"/>
      <c r="FY49" s="365"/>
      <c r="FZ49" s="365"/>
      <c r="GA49" s="365"/>
      <c r="GB49" s="365"/>
      <c r="GC49" s="365"/>
      <c r="GD49" s="365"/>
      <c r="GE49" s="365"/>
      <c r="GF49" s="365"/>
      <c r="GG49" s="365"/>
      <c r="GH49" s="365"/>
      <c r="GI49" s="365"/>
      <c r="GJ49" s="365"/>
      <c r="GK49" s="365"/>
      <c r="GL49" s="365"/>
      <c r="GM49" s="365"/>
      <c r="GN49" s="365"/>
      <c r="GO49" s="365"/>
      <c r="GP49" s="365"/>
      <c r="GQ49" s="365"/>
      <c r="GR49" s="365"/>
      <c r="GS49" s="365"/>
      <c r="GT49" s="365"/>
      <c r="GU49" s="365"/>
      <c r="GV49" s="365"/>
      <c r="GW49" s="365"/>
      <c r="GX49" s="365"/>
      <c r="GY49" s="365"/>
      <c r="GZ49" s="365"/>
      <c r="HA49" s="365"/>
      <c r="HB49" s="365"/>
      <c r="HC49" s="365"/>
      <c r="HD49" s="365"/>
      <c r="HE49" s="365"/>
      <c r="HF49" s="365"/>
      <c r="HG49" s="365"/>
      <c r="HH49" s="365"/>
      <c r="HI49" s="365"/>
      <c r="HJ49" s="365"/>
      <c r="HK49" s="365"/>
      <c r="HL49" s="365"/>
      <c r="HM49" s="365"/>
      <c r="HN49" s="365"/>
      <c r="HO49" s="365"/>
      <c r="HP49" s="365"/>
      <c r="HQ49" s="365"/>
      <c r="HR49" s="365"/>
      <c r="HS49" s="365"/>
      <c r="HT49" s="365"/>
      <c r="HU49" s="365"/>
      <c r="HV49" s="365"/>
      <c r="HW49" s="365"/>
      <c r="HX49" s="365"/>
      <c r="HY49" s="365"/>
      <c r="HZ49" s="365"/>
      <c r="IA49" s="365"/>
      <c r="IB49" s="365"/>
      <c r="IC49" s="365"/>
      <c r="ID49" s="365"/>
      <c r="IE49" s="365"/>
      <c r="IF49" s="365"/>
      <c r="IG49" s="365"/>
      <c r="IH49" s="365"/>
      <c r="II49" s="365"/>
      <c r="IJ49" s="365"/>
      <c r="IK49" s="365"/>
      <c r="IL49" s="365"/>
      <c r="IM49" s="365"/>
      <c r="IN49" s="365"/>
      <c r="IO49" s="365"/>
      <c r="IP49" s="365"/>
      <c r="IQ49" s="365"/>
      <c r="IR49" s="365"/>
      <c r="IS49" s="365"/>
      <c r="IT49" s="365"/>
      <c r="IU49" s="365"/>
    </row>
    <row r="50" spans="1:17" s="370" customFormat="1" ht="30" customHeight="1" thickBot="1">
      <c r="A50" s="360"/>
      <c r="B50" s="424"/>
      <c r="C50" s="425"/>
      <c r="D50" s="560" t="s">
        <v>961</v>
      </c>
      <c r="E50" s="424"/>
      <c r="F50" s="561"/>
      <c r="G50" s="425"/>
      <c r="H50" s="429"/>
      <c r="I50" s="429"/>
      <c r="J50" s="429"/>
      <c r="K50" s="430"/>
      <c r="L50" s="562">
        <f>SUM(L49:L49)</f>
        <v>3850277.71</v>
      </c>
      <c r="M50" s="562">
        <f>SUM(M49:M49)</f>
        <v>1858739.26</v>
      </c>
      <c r="N50" s="562">
        <f>SUM(N49:N49)</f>
        <v>0</v>
      </c>
      <c r="O50" s="563">
        <f>SUM(O49:O49)</f>
        <v>5709016.97</v>
      </c>
      <c r="P50" s="564"/>
      <c r="Q50" s="369"/>
    </row>
    <row r="51" spans="1:20" s="409" customFormat="1" ht="30" customHeight="1" thickBot="1">
      <c r="A51" s="405"/>
      <c r="B51" s="449"/>
      <c r="C51" s="450"/>
      <c r="D51" s="386" t="s">
        <v>962</v>
      </c>
      <c r="E51" s="454"/>
      <c r="F51" s="455"/>
      <c r="G51" s="527"/>
      <c r="H51" s="565"/>
      <c r="I51" s="457"/>
      <c r="J51" s="457"/>
      <c r="K51" s="458"/>
      <c r="L51" s="407">
        <f>L50</f>
        <v>3850277.71</v>
      </c>
      <c r="M51" s="396">
        <f>M50</f>
        <v>1858739.26</v>
      </c>
      <c r="N51" s="396">
        <f>N50</f>
        <v>0</v>
      </c>
      <c r="O51" s="397">
        <f>O50</f>
        <v>5709016.97</v>
      </c>
      <c r="P51" s="460"/>
      <c r="Q51" s="408"/>
      <c r="R51" s="400"/>
      <c r="S51" s="401"/>
      <c r="T51" s="401"/>
    </row>
    <row r="52" spans="1:20" s="409" customFormat="1" ht="30" customHeight="1" thickBot="1">
      <c r="A52" s="405"/>
      <c r="B52" s="566" t="s">
        <v>963</v>
      </c>
      <c r="C52" s="567"/>
      <c r="D52" s="567"/>
      <c r="E52" s="567"/>
      <c r="F52" s="567"/>
      <c r="G52" s="568"/>
      <c r="H52" s="569"/>
      <c r="I52" s="569"/>
      <c r="J52" s="569"/>
      <c r="K52" s="569"/>
      <c r="L52" s="569"/>
      <c r="M52" s="569"/>
      <c r="N52" s="570"/>
      <c r="O52" s="571">
        <f>O28+O43+O51</f>
        <v>250404233.06</v>
      </c>
      <c r="P52" s="572"/>
      <c r="Q52" s="408"/>
      <c r="R52" s="400"/>
      <c r="S52" s="573"/>
      <c r="T52" s="574"/>
    </row>
    <row r="53" spans="1:19" s="409" customFormat="1" ht="30" customHeight="1" thickBot="1">
      <c r="A53" s="405"/>
      <c r="B53" s="566" t="s">
        <v>964</v>
      </c>
      <c r="C53" s="567"/>
      <c r="D53" s="567"/>
      <c r="E53" s="567"/>
      <c r="F53" s="567"/>
      <c r="G53" s="575"/>
      <c r="H53" s="576"/>
      <c r="I53" s="576"/>
      <c r="J53" s="576"/>
      <c r="K53" s="576"/>
      <c r="L53" s="576"/>
      <c r="M53" s="576"/>
      <c r="N53" s="576"/>
      <c r="O53" s="577">
        <f>F74</f>
        <v>291962163.21</v>
      </c>
      <c r="P53" s="578"/>
      <c r="Q53" s="408"/>
      <c r="R53" s="400"/>
      <c r="S53" s="579"/>
    </row>
    <row r="54" spans="1:20" s="409" customFormat="1" ht="30" customHeight="1" thickBot="1">
      <c r="A54" s="405"/>
      <c r="B54" s="566" t="s">
        <v>965</v>
      </c>
      <c r="C54" s="567"/>
      <c r="D54" s="567"/>
      <c r="E54" s="567"/>
      <c r="F54" s="567"/>
      <c r="G54" s="567"/>
      <c r="H54" s="567"/>
      <c r="I54" s="567"/>
      <c r="J54" s="576"/>
      <c r="K54" s="576"/>
      <c r="L54" s="576"/>
      <c r="M54" s="576"/>
      <c r="N54" s="576"/>
      <c r="O54" s="577">
        <f>O52-O53</f>
        <v>-41557930.149999976</v>
      </c>
      <c r="P54" s="580"/>
      <c r="Q54" s="408"/>
      <c r="R54" s="400"/>
      <c r="T54" s="574"/>
    </row>
    <row r="55" spans="1:18" s="370" customFormat="1" ht="30" customHeight="1" thickBot="1">
      <c r="A55" s="360"/>
      <c r="B55" s="581"/>
      <c r="C55" s="582"/>
      <c r="D55" s="583"/>
      <c r="E55" s="584"/>
      <c r="F55" s="584"/>
      <c r="G55" s="584"/>
      <c r="H55" s="585"/>
      <c r="I55" s="585"/>
      <c r="J55" s="585"/>
      <c r="K55" s="585"/>
      <c r="L55" s="585"/>
      <c r="M55" s="585"/>
      <c r="N55" s="585"/>
      <c r="O55" s="586"/>
      <c r="P55" s="587"/>
      <c r="R55" s="369"/>
    </row>
    <row r="56" spans="1:18" s="365" customFormat="1" ht="30" customHeight="1" thickBot="1">
      <c r="A56" s="588">
        <v>501</v>
      </c>
      <c r="B56" s="589"/>
      <c r="C56" s="590"/>
      <c r="D56" s="591"/>
      <c r="E56" s="592"/>
      <c r="F56" s="592"/>
      <c r="G56" s="592"/>
      <c r="H56" s="593"/>
      <c r="I56" s="594"/>
      <c r="J56" s="594"/>
      <c r="K56" s="593"/>
      <c r="L56" s="594"/>
      <c r="M56" s="595" t="s">
        <v>15</v>
      </c>
      <c r="N56" s="596"/>
      <c r="O56" s="597">
        <f>SUM(O57:O63)</f>
        <v>250404233.06</v>
      </c>
      <c r="P56" s="598"/>
      <c r="Q56" s="364"/>
      <c r="R56" s="364"/>
    </row>
    <row r="57" spans="1:18" s="365" customFormat="1" ht="30" customHeight="1">
      <c r="A57" s="588"/>
      <c r="B57" s="592"/>
      <c r="C57" s="590"/>
      <c r="D57" s="591"/>
      <c r="E57" s="592"/>
      <c r="F57" s="592"/>
      <c r="G57" s="592"/>
      <c r="H57" s="599"/>
      <c r="I57" s="599"/>
      <c r="J57" s="594"/>
      <c r="K57" s="599"/>
      <c r="L57" s="600"/>
      <c r="M57" s="601" t="s">
        <v>16</v>
      </c>
      <c r="N57" s="602"/>
      <c r="O57" s="603">
        <f>O43</f>
        <v>8349665.979999999</v>
      </c>
      <c r="P57" s="598"/>
      <c r="Q57" s="364"/>
      <c r="R57" s="364"/>
    </row>
    <row r="58" spans="1:18" s="365" customFormat="1" ht="30" customHeight="1">
      <c r="A58" s="360"/>
      <c r="B58" s="592"/>
      <c r="C58" s="590"/>
      <c r="D58" s="591"/>
      <c r="E58" s="592"/>
      <c r="F58" s="592"/>
      <c r="G58" s="592"/>
      <c r="H58" s="599"/>
      <c r="I58" s="599"/>
      <c r="J58" s="594"/>
      <c r="K58" s="599"/>
      <c r="L58" s="600"/>
      <c r="M58" s="604" t="s">
        <v>966</v>
      </c>
      <c r="N58" s="605"/>
      <c r="O58" s="606">
        <f>O45</f>
        <v>0</v>
      </c>
      <c r="P58" s="598"/>
      <c r="Q58" s="364"/>
      <c r="R58" s="364"/>
    </row>
    <row r="59" spans="1:18" s="365" customFormat="1" ht="30" customHeight="1">
      <c r="A59" s="360"/>
      <c r="B59" s="592"/>
      <c r="C59" s="590"/>
      <c r="D59" s="591"/>
      <c r="E59" s="592"/>
      <c r="F59" s="592"/>
      <c r="G59" s="592"/>
      <c r="H59" s="593"/>
      <c r="I59" s="593"/>
      <c r="J59" s="593"/>
      <c r="K59" s="593"/>
      <c r="L59" s="593"/>
      <c r="M59" s="604" t="s">
        <v>17</v>
      </c>
      <c r="N59" s="605"/>
      <c r="O59" s="606">
        <f>O46</f>
        <v>0</v>
      </c>
      <c r="P59" s="598"/>
      <c r="Q59" s="364"/>
      <c r="R59" s="364"/>
    </row>
    <row r="60" spans="1:18" s="365" customFormat="1" ht="30" customHeight="1">
      <c r="A60" s="360"/>
      <c r="B60" s="592"/>
      <c r="C60" s="607"/>
      <c r="D60" s="591"/>
      <c r="E60" s="608"/>
      <c r="F60" s="608"/>
      <c r="G60" s="609"/>
      <c r="H60" s="593"/>
      <c r="I60" s="593"/>
      <c r="J60" s="593"/>
      <c r="K60" s="593"/>
      <c r="L60" s="593"/>
      <c r="M60" s="604" t="s">
        <v>18</v>
      </c>
      <c r="N60" s="605"/>
      <c r="O60" s="606">
        <f>O28</f>
        <v>236345550.11</v>
      </c>
      <c r="P60" s="598"/>
      <c r="Q60" s="610"/>
      <c r="R60" s="364"/>
    </row>
    <row r="61" spans="1:18" s="365" customFormat="1" ht="30" customHeight="1">
      <c r="A61" s="360"/>
      <c r="B61" s="592"/>
      <c r="C61" s="590"/>
      <c r="D61" s="591"/>
      <c r="E61" s="592"/>
      <c r="F61" s="592"/>
      <c r="G61" s="592"/>
      <c r="H61" s="593"/>
      <c r="I61" s="593"/>
      <c r="J61" s="593"/>
      <c r="K61" s="593"/>
      <c r="L61" s="593"/>
      <c r="M61" s="604" t="s">
        <v>19</v>
      </c>
      <c r="N61" s="605"/>
      <c r="O61" s="606">
        <f>O6</f>
        <v>0</v>
      </c>
      <c r="P61" s="598"/>
      <c r="R61" s="364"/>
    </row>
    <row r="62" spans="1:18" s="365" customFormat="1" ht="30" customHeight="1">
      <c r="A62" s="360"/>
      <c r="B62" s="592"/>
      <c r="C62" s="590"/>
      <c r="D62" s="591"/>
      <c r="E62" s="592"/>
      <c r="F62" s="592"/>
      <c r="G62" s="592"/>
      <c r="H62" s="593"/>
      <c r="I62" s="593"/>
      <c r="J62" s="593"/>
      <c r="K62" s="593"/>
      <c r="L62" s="593"/>
      <c r="M62" s="604" t="s">
        <v>967</v>
      </c>
      <c r="N62" s="605"/>
      <c r="O62" s="611">
        <f>O47</f>
        <v>0</v>
      </c>
      <c r="P62" s="598"/>
      <c r="R62" s="364"/>
    </row>
    <row r="63" spans="1:18" s="365" customFormat="1" ht="30" customHeight="1" thickBot="1">
      <c r="A63" s="360"/>
      <c r="B63" s="592"/>
      <c r="C63" s="590"/>
      <c r="D63" s="591"/>
      <c r="E63" s="592"/>
      <c r="F63" s="592"/>
      <c r="G63" s="592"/>
      <c r="H63" s="593"/>
      <c r="I63" s="593"/>
      <c r="J63" s="593"/>
      <c r="K63" s="593"/>
      <c r="L63" s="593"/>
      <c r="M63" s="612" t="s">
        <v>968</v>
      </c>
      <c r="N63" s="613"/>
      <c r="O63" s="614">
        <f>O51</f>
        <v>5709016.97</v>
      </c>
      <c r="P63" s="598"/>
      <c r="R63" s="364"/>
    </row>
    <row r="64" spans="1:18" s="370" customFormat="1" ht="30" customHeight="1">
      <c r="A64" s="360"/>
      <c r="B64" s="371"/>
      <c r="C64" s="371"/>
      <c r="D64" s="371"/>
      <c r="E64" s="371"/>
      <c r="F64" s="371"/>
      <c r="G64" s="371"/>
      <c r="H64" s="371"/>
      <c r="I64" s="615"/>
      <c r="J64" s="615"/>
      <c r="K64" s="615"/>
      <c r="L64" s="615"/>
      <c r="M64" s="615"/>
      <c r="N64" s="615"/>
      <c r="O64" s="615"/>
      <c r="P64" s="616"/>
      <c r="Q64" s="368"/>
      <c r="R64" s="369"/>
    </row>
    <row r="65" spans="1:18" s="370" customFormat="1" ht="30" customHeight="1" thickBot="1">
      <c r="A65" s="360"/>
      <c r="B65" s="617" t="s">
        <v>969</v>
      </c>
      <c r="C65" s="617"/>
      <c r="D65" s="617"/>
      <c r="E65" s="617"/>
      <c r="F65" s="617"/>
      <c r="G65" s="409"/>
      <c r="H65" s="618"/>
      <c r="I65" s="618"/>
      <c r="J65" s="618"/>
      <c r="K65" s="618"/>
      <c r="L65" s="618"/>
      <c r="M65" s="619"/>
      <c r="N65" s="618"/>
      <c r="O65" s="619"/>
      <c r="P65" s="620"/>
      <c r="Q65" s="368"/>
      <c r="R65" s="369"/>
    </row>
    <row r="66" spans="1:18" s="370" customFormat="1" ht="30" customHeight="1">
      <c r="A66" s="360"/>
      <c r="B66" s="621" t="s">
        <v>970</v>
      </c>
      <c r="C66" s="622"/>
      <c r="D66" s="622"/>
      <c r="E66" s="622"/>
      <c r="F66" s="623">
        <v>6739803.41</v>
      </c>
      <c r="G66" s="369"/>
      <c r="H66" s="618"/>
      <c r="I66" s="624"/>
      <c r="J66" s="619"/>
      <c r="K66" s="625"/>
      <c r="L66" s="618"/>
      <c r="M66" s="618"/>
      <c r="N66" s="619"/>
      <c r="O66" s="625"/>
      <c r="P66" s="620"/>
      <c r="Q66" s="368"/>
      <c r="R66" s="369"/>
    </row>
    <row r="67" spans="1:16" s="370" customFormat="1" ht="30" customHeight="1">
      <c r="A67" s="360"/>
      <c r="B67" s="626" t="s">
        <v>971</v>
      </c>
      <c r="C67" s="627"/>
      <c r="D67" s="627"/>
      <c r="E67" s="627"/>
      <c r="F67" s="628">
        <v>1894320.44</v>
      </c>
      <c r="G67" s="369"/>
      <c r="H67" s="369"/>
      <c r="I67" s="619"/>
      <c r="J67" s="625"/>
      <c r="K67" s="618"/>
      <c r="L67" s="618"/>
      <c r="M67" s="619"/>
      <c r="N67" s="625"/>
      <c r="O67" s="620"/>
      <c r="P67" s="369"/>
    </row>
    <row r="68" spans="1:16" s="370" customFormat="1" ht="30" customHeight="1">
      <c r="A68" s="360"/>
      <c r="B68" s="629" t="s">
        <v>972</v>
      </c>
      <c r="C68" s="630"/>
      <c r="D68" s="630"/>
      <c r="E68" s="631"/>
      <c r="F68" s="632">
        <v>11850866.84</v>
      </c>
      <c r="G68" s="369"/>
      <c r="H68" s="369"/>
      <c r="I68" s="619"/>
      <c r="J68" s="625"/>
      <c r="K68" s="618"/>
      <c r="L68" s="618"/>
      <c r="M68" s="619"/>
      <c r="N68" s="625"/>
      <c r="O68" s="620"/>
      <c r="P68" s="369"/>
    </row>
    <row r="69" spans="1:16" s="370" customFormat="1" ht="30" customHeight="1">
      <c r="A69" s="360"/>
      <c r="B69" s="633" t="s">
        <v>973</v>
      </c>
      <c r="C69" s="634"/>
      <c r="D69" s="634"/>
      <c r="E69" s="634"/>
      <c r="F69" s="635">
        <v>24753285.82</v>
      </c>
      <c r="G69" s="369"/>
      <c r="H69" s="369"/>
      <c r="I69" s="619"/>
      <c r="J69" s="625"/>
      <c r="K69" s="618"/>
      <c r="L69" s="618"/>
      <c r="M69" s="619"/>
      <c r="N69" s="625"/>
      <c r="O69" s="620"/>
      <c r="P69" s="369"/>
    </row>
    <row r="70" spans="1:16" s="370" customFormat="1" ht="30" customHeight="1">
      <c r="A70" s="360"/>
      <c r="B70" s="633" t="s">
        <v>668</v>
      </c>
      <c r="C70" s="634"/>
      <c r="D70" s="634"/>
      <c r="E70" s="634"/>
      <c r="F70" s="635">
        <v>99143388.35</v>
      </c>
      <c r="G70" s="369"/>
      <c r="H70" s="369"/>
      <c r="I70" s="619"/>
      <c r="J70" s="625"/>
      <c r="K70" s="618"/>
      <c r="L70" s="618"/>
      <c r="M70" s="619"/>
      <c r="N70" s="625"/>
      <c r="O70" s="620"/>
      <c r="P70" s="369"/>
    </row>
    <row r="71" spans="1:16" s="370" customFormat="1" ht="30" customHeight="1">
      <c r="A71" s="360"/>
      <c r="B71" s="633" t="s">
        <v>974</v>
      </c>
      <c r="C71" s="634"/>
      <c r="D71" s="634"/>
      <c r="E71" s="634"/>
      <c r="F71" s="635">
        <v>145964301.76</v>
      </c>
      <c r="G71" s="369"/>
      <c r="H71" s="369"/>
      <c r="I71" s="619"/>
      <c r="J71" s="625"/>
      <c r="K71" s="618"/>
      <c r="L71" s="618"/>
      <c r="M71" s="619"/>
      <c r="N71" s="625"/>
      <c r="O71" s="620"/>
      <c r="P71" s="369"/>
    </row>
    <row r="72" spans="1:16" s="370" customFormat="1" ht="30" customHeight="1">
      <c r="A72" s="360"/>
      <c r="B72" s="633" t="s">
        <v>975</v>
      </c>
      <c r="C72" s="634"/>
      <c r="D72" s="634"/>
      <c r="E72" s="634"/>
      <c r="F72" s="635">
        <v>20000</v>
      </c>
      <c r="G72" s="369"/>
      <c r="H72" s="369"/>
      <c r="I72" s="619"/>
      <c r="J72" s="625"/>
      <c r="K72" s="618"/>
      <c r="L72" s="618"/>
      <c r="M72" s="619"/>
      <c r="N72" s="625"/>
      <c r="O72" s="620"/>
      <c r="P72" s="369"/>
    </row>
    <row r="73" spans="1:16" s="370" customFormat="1" ht="30" customHeight="1" thickBot="1">
      <c r="A73" s="360"/>
      <c r="B73" s="633" t="s">
        <v>976</v>
      </c>
      <c r="C73" s="634"/>
      <c r="D73" s="634"/>
      <c r="E73" s="634"/>
      <c r="F73" s="635">
        <v>1596196.59</v>
      </c>
      <c r="G73" s="369"/>
      <c r="H73" s="369"/>
      <c r="I73" s="619"/>
      <c r="J73" s="625"/>
      <c r="K73" s="618"/>
      <c r="L73" s="618"/>
      <c r="M73" s="619"/>
      <c r="N73" s="625"/>
      <c r="O73" s="620"/>
      <c r="P73" s="369"/>
    </row>
    <row r="74" spans="1:18" s="370" customFormat="1" ht="30" customHeight="1" thickBot="1">
      <c r="A74" s="360"/>
      <c r="B74" s="636" t="s">
        <v>15</v>
      </c>
      <c r="C74" s="637"/>
      <c r="D74" s="637"/>
      <c r="E74" s="637"/>
      <c r="F74" s="638">
        <f>SUM(F66:F73)</f>
        <v>291962163.21</v>
      </c>
      <c r="G74" s="400"/>
      <c r="H74" s="619"/>
      <c r="I74" s="624"/>
      <c r="J74" s="619"/>
      <c r="K74" s="618"/>
      <c r="L74" s="618"/>
      <c r="M74" s="618"/>
      <c r="N74" s="619"/>
      <c r="O74" s="618"/>
      <c r="P74" s="620"/>
      <c r="Q74" s="368"/>
      <c r="R74" s="369"/>
    </row>
    <row r="75" spans="1:18" s="640" customFormat="1" ht="30" customHeight="1">
      <c r="A75" s="639"/>
      <c r="C75" s="641"/>
      <c r="D75" s="642"/>
      <c r="I75" s="643"/>
      <c r="J75" s="644"/>
      <c r="K75" s="644"/>
      <c r="L75" s="644"/>
      <c r="M75" s="644"/>
      <c r="N75" s="644"/>
      <c r="O75" s="644"/>
      <c r="P75" s="645"/>
      <c r="Q75" s="646"/>
      <c r="R75" s="647"/>
    </row>
    <row r="76" spans="1:18" s="640" customFormat="1" ht="30" customHeight="1">
      <c r="A76" s="639"/>
      <c r="C76" s="641"/>
      <c r="D76" s="642"/>
      <c r="I76" s="644"/>
      <c r="J76" s="644"/>
      <c r="K76" s="644"/>
      <c r="L76" s="644"/>
      <c r="M76" s="644"/>
      <c r="N76" s="644"/>
      <c r="O76" s="644"/>
      <c r="P76" s="645"/>
      <c r="Q76" s="646"/>
      <c r="R76" s="647"/>
    </row>
    <row r="77" spans="1:18" s="649" customFormat="1" ht="30" customHeight="1">
      <c r="A77" s="648"/>
      <c r="C77" s="650"/>
      <c r="D77" s="651"/>
      <c r="H77" s="652"/>
      <c r="I77" s="652"/>
      <c r="J77" s="652"/>
      <c r="K77" s="652"/>
      <c r="L77" s="652"/>
      <c r="M77" s="652"/>
      <c r="N77" s="652"/>
      <c r="O77" s="652"/>
      <c r="P77" s="653"/>
      <c r="Q77" s="646"/>
      <c r="R77" s="654"/>
    </row>
    <row r="78" ht="30" customHeight="1"/>
    <row r="79" spans="1:18" s="664" customFormat="1" ht="30" customHeight="1">
      <c r="A79" s="663"/>
      <c r="C79" s="665"/>
      <c r="D79" s="666"/>
      <c r="H79" s="667"/>
      <c r="I79" s="667"/>
      <c r="J79" s="667"/>
      <c r="K79" s="667"/>
      <c r="L79" s="667"/>
      <c r="M79" s="667"/>
      <c r="N79" s="667"/>
      <c r="O79" s="667"/>
      <c r="P79" s="668"/>
      <c r="Q79" s="661"/>
      <c r="R79" s="669"/>
    </row>
    <row r="80" spans="1:18" s="664" customFormat="1" ht="30" customHeight="1">
      <c r="A80" s="663"/>
      <c r="C80" s="665"/>
      <c r="D80" s="666"/>
      <c r="H80" s="667"/>
      <c r="I80" s="667"/>
      <c r="J80" s="667"/>
      <c r="K80" s="667"/>
      <c r="L80" s="667"/>
      <c r="M80" s="667"/>
      <c r="N80" s="667"/>
      <c r="O80" s="667"/>
      <c r="P80" s="668"/>
      <c r="Q80" s="661"/>
      <c r="R80" s="669"/>
    </row>
    <row r="81" spans="1:18" s="664" customFormat="1" ht="30" customHeight="1">
      <c r="A81" s="663"/>
      <c r="C81" s="665"/>
      <c r="D81" s="666"/>
      <c r="H81" s="667"/>
      <c r="I81" s="667"/>
      <c r="J81" s="667"/>
      <c r="K81" s="667"/>
      <c r="L81" s="667"/>
      <c r="M81" s="667"/>
      <c r="N81" s="667"/>
      <c r="O81" s="667"/>
      <c r="P81" s="668"/>
      <c r="Q81" s="661"/>
      <c r="R81" s="669"/>
    </row>
    <row r="82" spans="1:18" s="664" customFormat="1" ht="30" customHeight="1">
      <c r="A82" s="663"/>
      <c r="C82" s="665"/>
      <c r="D82" s="666"/>
      <c r="H82" s="667"/>
      <c r="I82" s="667"/>
      <c r="J82" s="667"/>
      <c r="K82" s="667"/>
      <c r="L82" s="667"/>
      <c r="M82" s="667"/>
      <c r="N82" s="667"/>
      <c r="O82" s="667"/>
      <c r="P82" s="668"/>
      <c r="Q82" s="661"/>
      <c r="R82" s="669"/>
    </row>
    <row r="83" spans="1:18" s="664" customFormat="1" ht="30" customHeight="1">
      <c r="A83" s="663"/>
      <c r="C83" s="665"/>
      <c r="D83" s="666"/>
      <c r="H83" s="667"/>
      <c r="I83" s="667"/>
      <c r="J83" s="667"/>
      <c r="K83" s="667"/>
      <c r="L83" s="667"/>
      <c r="M83" s="667"/>
      <c r="N83" s="667"/>
      <c r="O83" s="667"/>
      <c r="P83" s="668"/>
      <c r="Q83" s="661"/>
      <c r="R83" s="669"/>
    </row>
    <row r="84" spans="1:18" s="664" customFormat="1" ht="30" customHeight="1">
      <c r="A84" s="663"/>
      <c r="C84" s="665"/>
      <c r="D84" s="666"/>
      <c r="H84" s="667"/>
      <c r="I84" s="667"/>
      <c r="J84" s="667"/>
      <c r="K84" s="667"/>
      <c r="L84" s="667"/>
      <c r="M84" s="667"/>
      <c r="N84" s="667"/>
      <c r="O84" s="667"/>
      <c r="P84" s="668"/>
      <c r="Q84" s="661"/>
      <c r="R84" s="669"/>
    </row>
    <row r="85" spans="1:18" s="664" customFormat="1" ht="33">
      <c r="A85" s="663"/>
      <c r="C85" s="665"/>
      <c r="D85" s="666"/>
      <c r="H85" s="667"/>
      <c r="I85" s="667"/>
      <c r="J85" s="667"/>
      <c r="K85" s="667"/>
      <c r="L85" s="667"/>
      <c r="M85" s="667"/>
      <c r="N85" s="667"/>
      <c r="O85" s="667"/>
      <c r="P85" s="668"/>
      <c r="Q85" s="661"/>
      <c r="R85" s="669"/>
    </row>
    <row r="86" spans="1:18" s="664" customFormat="1" ht="33">
      <c r="A86" s="663"/>
      <c r="C86" s="665"/>
      <c r="D86" s="666"/>
      <c r="H86" s="667"/>
      <c r="I86" s="667"/>
      <c r="J86" s="667"/>
      <c r="K86" s="667"/>
      <c r="L86" s="667"/>
      <c r="M86" s="667"/>
      <c r="N86" s="667"/>
      <c r="O86" s="667"/>
      <c r="P86" s="668"/>
      <c r="Q86" s="661"/>
      <c r="R86" s="669"/>
    </row>
    <row r="87" spans="1:18" s="664" customFormat="1" ht="33">
      <c r="A87" s="663"/>
      <c r="C87" s="665"/>
      <c r="D87" s="666"/>
      <c r="H87" s="667"/>
      <c r="I87" s="667"/>
      <c r="J87" s="667"/>
      <c r="K87" s="667"/>
      <c r="L87" s="667"/>
      <c r="M87" s="667"/>
      <c r="N87" s="667"/>
      <c r="O87" s="667"/>
      <c r="P87" s="668"/>
      <c r="Q87" s="661"/>
      <c r="R87" s="669"/>
    </row>
    <row r="88" spans="1:18" s="664" customFormat="1" ht="33">
      <c r="A88" s="663"/>
      <c r="C88" s="665"/>
      <c r="D88" s="666"/>
      <c r="H88" s="667"/>
      <c r="I88" s="667"/>
      <c r="J88" s="667"/>
      <c r="K88" s="667"/>
      <c r="L88" s="667"/>
      <c r="M88" s="667"/>
      <c r="N88" s="667"/>
      <c r="O88" s="667"/>
      <c r="P88" s="668"/>
      <c r="Q88" s="661"/>
      <c r="R88" s="669"/>
    </row>
    <row r="89" spans="1:18" s="664" customFormat="1" ht="33">
      <c r="A89" s="663"/>
      <c r="C89" s="665"/>
      <c r="D89" s="666"/>
      <c r="H89" s="667"/>
      <c r="I89" s="667"/>
      <c r="J89" s="667"/>
      <c r="K89" s="667"/>
      <c r="L89" s="667"/>
      <c r="M89" s="667"/>
      <c r="N89" s="667"/>
      <c r="O89" s="667"/>
      <c r="P89" s="668"/>
      <c r="Q89" s="661"/>
      <c r="R89" s="669"/>
    </row>
    <row r="90" spans="2:16" ht="33">
      <c r="B90" s="664"/>
      <c r="C90" s="665"/>
      <c r="D90" s="666"/>
      <c r="E90" s="664"/>
      <c r="F90" s="664"/>
      <c r="G90" s="664"/>
      <c r="H90" s="667"/>
      <c r="I90" s="667"/>
      <c r="J90" s="667"/>
      <c r="K90" s="667"/>
      <c r="L90" s="667"/>
      <c r="M90" s="667"/>
      <c r="N90" s="667"/>
      <c r="O90" s="667"/>
      <c r="P90" s="668"/>
    </row>
    <row r="91" spans="2:16" ht="33">
      <c r="B91" s="664"/>
      <c r="C91" s="665"/>
      <c r="D91" s="666"/>
      <c r="E91" s="664"/>
      <c r="F91" s="664"/>
      <c r="G91" s="664"/>
      <c r="H91" s="667"/>
      <c r="I91" s="667"/>
      <c r="J91" s="667"/>
      <c r="K91" s="667"/>
      <c r="L91" s="667"/>
      <c r="M91" s="667"/>
      <c r="N91" s="667"/>
      <c r="O91" s="667"/>
      <c r="P91" s="668"/>
    </row>
    <row r="92" spans="3:9" ht="33">
      <c r="C92" s="665"/>
      <c r="D92" s="666"/>
      <c r="E92" s="664"/>
      <c r="F92" s="664"/>
      <c r="I92" s="667"/>
    </row>
    <row r="93" spans="3:9" ht="33">
      <c r="C93" s="665"/>
      <c r="D93" s="666"/>
      <c r="E93" s="664"/>
      <c r="F93" s="664"/>
      <c r="I93" s="667"/>
    </row>
    <row r="94" spans="3:9" ht="33">
      <c r="C94" s="665"/>
      <c r="D94" s="666"/>
      <c r="E94" s="664"/>
      <c r="F94" s="664"/>
      <c r="I94" s="667"/>
    </row>
    <row r="95" spans="3:6" ht="33">
      <c r="C95" s="665"/>
      <c r="D95" s="666"/>
      <c r="E95" s="664"/>
      <c r="F95" s="664"/>
    </row>
    <row r="96" spans="3:6" ht="33">
      <c r="C96" s="665"/>
      <c r="D96" s="666"/>
      <c r="E96" s="664"/>
      <c r="F96" s="664"/>
    </row>
    <row r="97" spans="3:6" ht="33">
      <c r="C97" s="665"/>
      <c r="D97" s="666"/>
      <c r="E97" s="664"/>
      <c r="F97" s="664"/>
    </row>
    <row r="98" spans="3:6" ht="33">
      <c r="C98" s="665"/>
      <c r="D98" s="666"/>
      <c r="E98" s="664"/>
      <c r="F98" s="664"/>
    </row>
  </sheetData>
  <sheetProtection/>
  <mergeCells count="28">
    <mergeCell ref="B70:E70"/>
    <mergeCell ref="B71:E71"/>
    <mergeCell ref="B72:E72"/>
    <mergeCell ref="B73:E73"/>
    <mergeCell ref="B74:E74"/>
    <mergeCell ref="M63:N63"/>
    <mergeCell ref="B65:F65"/>
    <mergeCell ref="B66:E66"/>
    <mergeCell ref="B67:E67"/>
    <mergeCell ref="B68:E68"/>
    <mergeCell ref="B69:E69"/>
    <mergeCell ref="M57:N57"/>
    <mergeCell ref="M58:N58"/>
    <mergeCell ref="M59:N59"/>
    <mergeCell ref="M60:N60"/>
    <mergeCell ref="M61:N61"/>
    <mergeCell ref="M62:N62"/>
    <mergeCell ref="B1:O1"/>
    <mergeCell ref="B2:O2"/>
    <mergeCell ref="C3:D3"/>
    <mergeCell ref="G3:K3"/>
    <mergeCell ref="L3:O3"/>
    <mergeCell ref="A20:A21"/>
    <mergeCell ref="B52:F52"/>
    <mergeCell ref="B53:F53"/>
    <mergeCell ref="B54:I54"/>
    <mergeCell ref="A56:A57"/>
    <mergeCell ref="M56:N5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I154" sqref="I154"/>
    </sheetView>
  </sheetViews>
  <sheetFormatPr defaultColWidth="9.140625" defaultRowHeight="12.75"/>
  <cols>
    <col min="1" max="1" width="3.421875" style="708" bestFit="1" customWidth="1"/>
    <col min="2" max="2" width="9.28125" style="723" customWidth="1"/>
    <col min="3" max="3" width="45.8515625" style="723" bestFit="1" customWidth="1"/>
    <col min="4" max="4" width="26.8515625" style="723" customWidth="1"/>
    <col min="5" max="5" width="43.57421875" style="723" customWidth="1"/>
    <col min="6" max="6" width="13.140625" style="723" bestFit="1" customWidth="1"/>
    <col min="7" max="7" width="15.421875" style="672" bestFit="1" customWidth="1"/>
    <col min="8" max="8" width="9.140625" style="723" customWidth="1"/>
    <col min="9" max="9" width="10.8515625" style="723" bestFit="1" customWidth="1"/>
    <col min="10" max="10" width="9.140625" style="723" customWidth="1"/>
    <col min="11" max="11" width="15.421875" style="723" bestFit="1" customWidth="1"/>
    <col min="12" max="16384" width="9.140625" style="723" customWidth="1"/>
  </cols>
  <sheetData>
    <row r="1" spans="1:4" s="672" customFormat="1" ht="42" customHeight="1">
      <c r="A1" s="670"/>
      <c r="B1" s="671" t="s">
        <v>977</v>
      </c>
      <c r="C1" s="671"/>
      <c r="D1" s="671"/>
    </row>
    <row r="2" spans="1:7" s="672" customFormat="1" ht="16.5" thickBot="1">
      <c r="A2" s="670"/>
      <c r="B2" s="673"/>
      <c r="C2" s="673"/>
      <c r="D2" s="674"/>
      <c r="G2" s="675"/>
    </row>
    <row r="3" spans="1:5" s="679" customFormat="1" ht="20.25" customHeight="1" thickBot="1">
      <c r="A3" s="670"/>
      <c r="B3" s="676" t="s">
        <v>978</v>
      </c>
      <c r="C3" s="677"/>
      <c r="D3" s="677"/>
      <c r="E3" s="678"/>
    </row>
    <row r="4" spans="1:5" s="672" customFormat="1" ht="20.25" customHeight="1" thickBot="1">
      <c r="A4" s="670"/>
      <c r="B4" s="680" t="s">
        <v>979</v>
      </c>
      <c r="C4" s="681" t="s">
        <v>980</v>
      </c>
      <c r="D4" s="682" t="s">
        <v>981</v>
      </c>
      <c r="E4" s="683" t="s">
        <v>982</v>
      </c>
    </row>
    <row r="5" spans="1:5" s="672" customFormat="1" ht="20.25" customHeight="1" thickBot="1">
      <c r="A5" s="670"/>
      <c r="B5" s="684">
        <v>137</v>
      </c>
      <c r="C5" s="685" t="s">
        <v>983</v>
      </c>
      <c r="D5" s="686"/>
      <c r="E5" s="683"/>
    </row>
    <row r="6" spans="1:4" s="672" customFormat="1" ht="20.25" customHeight="1" thickBot="1">
      <c r="A6" s="670"/>
      <c r="B6" s="687"/>
      <c r="C6" s="687"/>
      <c r="D6" s="687"/>
    </row>
    <row r="7" spans="1:7" s="693" customFormat="1" ht="25.5">
      <c r="A7" s="688"/>
      <c r="B7" s="689" t="s">
        <v>984</v>
      </c>
      <c r="C7" s="690" t="s">
        <v>3</v>
      </c>
      <c r="D7" s="691" t="s">
        <v>985</v>
      </c>
      <c r="E7" s="692" t="s">
        <v>986</v>
      </c>
      <c r="G7" s="694"/>
    </row>
    <row r="8" spans="1:6" s="672" customFormat="1" ht="20.25" customHeight="1">
      <c r="A8" s="670"/>
      <c r="B8" s="695" t="s">
        <v>21</v>
      </c>
      <c r="C8" s="696" t="s">
        <v>987</v>
      </c>
      <c r="D8" s="697">
        <v>9724636.19</v>
      </c>
      <c r="E8" s="698">
        <v>23772591.11</v>
      </c>
      <c r="F8" s="699"/>
    </row>
    <row r="9" spans="1:6" s="672" customFormat="1" ht="20.25" customHeight="1">
      <c r="A9" s="670"/>
      <c r="B9" s="695" t="s">
        <v>22</v>
      </c>
      <c r="C9" s="696" t="s">
        <v>988</v>
      </c>
      <c r="D9" s="697">
        <v>12439758.23</v>
      </c>
      <c r="E9" s="698">
        <v>19961578.31</v>
      </c>
      <c r="F9" s="699"/>
    </row>
    <row r="10" spans="1:6" s="672" customFormat="1" ht="20.25" customHeight="1">
      <c r="A10" s="670"/>
      <c r="B10" s="695" t="s">
        <v>23</v>
      </c>
      <c r="C10" s="700" t="s">
        <v>989</v>
      </c>
      <c r="D10" s="697">
        <v>8259773.059999999</v>
      </c>
      <c r="E10" s="698">
        <v>14336054.45</v>
      </c>
      <c r="F10" s="699"/>
    </row>
    <row r="11" spans="1:6" s="672" customFormat="1" ht="20.25" customHeight="1">
      <c r="A11" s="670"/>
      <c r="B11" s="695" t="s">
        <v>29</v>
      </c>
      <c r="C11" s="696" t="s">
        <v>990</v>
      </c>
      <c r="D11" s="697">
        <v>2591470.93</v>
      </c>
      <c r="E11" s="698">
        <v>5993530.28</v>
      </c>
      <c r="F11" s="699"/>
    </row>
    <row r="12" spans="1:7" s="672" customFormat="1" ht="20.25" customHeight="1">
      <c r="A12" s="670"/>
      <c r="B12" s="695" t="s">
        <v>33</v>
      </c>
      <c r="C12" s="696" t="s">
        <v>991</v>
      </c>
      <c r="D12" s="697">
        <v>33297856.86</v>
      </c>
      <c r="E12" s="698">
        <v>42898797.41</v>
      </c>
      <c r="F12" s="699"/>
      <c r="G12" s="699"/>
    </row>
    <row r="13" spans="1:6" s="672" customFormat="1" ht="20.25" customHeight="1">
      <c r="A13" s="670"/>
      <c r="B13" s="695" t="s">
        <v>50</v>
      </c>
      <c r="C13" s="696" t="s">
        <v>992</v>
      </c>
      <c r="D13" s="697">
        <v>40600.7</v>
      </c>
      <c r="E13" s="698">
        <v>99412.73</v>
      </c>
      <c r="F13" s="699"/>
    </row>
    <row r="14" spans="1:7" s="672" customFormat="1" ht="20.25" customHeight="1">
      <c r="A14" s="670"/>
      <c r="B14" s="695" t="s">
        <v>51</v>
      </c>
      <c r="C14" s="701" t="s">
        <v>993</v>
      </c>
      <c r="D14" s="697">
        <v>1091152.99</v>
      </c>
      <c r="E14" s="698">
        <v>2001058.39</v>
      </c>
      <c r="F14" s="699"/>
      <c r="G14" s="699"/>
    </row>
    <row r="15" spans="1:9" s="672" customFormat="1" ht="20.25" customHeight="1" thickBot="1">
      <c r="A15" s="670"/>
      <c r="B15" s="695" t="s">
        <v>52</v>
      </c>
      <c r="C15" s="696" t="s">
        <v>994</v>
      </c>
      <c r="D15" s="697">
        <v>2211938.84</v>
      </c>
      <c r="E15" s="702">
        <v>0</v>
      </c>
      <c r="F15" s="699"/>
      <c r="G15" s="699"/>
      <c r="I15" s="699"/>
    </row>
    <row r="16" spans="1:7" s="707" customFormat="1" ht="20.25" customHeight="1" thickBot="1">
      <c r="A16" s="670"/>
      <c r="B16" s="703" t="s">
        <v>20</v>
      </c>
      <c r="C16" s="704"/>
      <c r="D16" s="705">
        <f>SUM(D8:D15)</f>
        <v>69657187.8</v>
      </c>
      <c r="E16" s="705">
        <f>SUM(E8:E15)</f>
        <v>109063022.68</v>
      </c>
      <c r="F16" s="699"/>
      <c r="G16" s="706"/>
    </row>
    <row r="17" spans="1:6" s="711" customFormat="1" ht="20.25" customHeight="1">
      <c r="A17" s="708"/>
      <c r="B17" s="708"/>
      <c r="C17" s="708"/>
      <c r="D17" s="709"/>
      <c r="E17" s="709"/>
      <c r="F17" s="710"/>
    </row>
    <row r="18" spans="1:11" s="711" customFormat="1" ht="20.25" customHeight="1" thickBot="1">
      <c r="A18" s="708"/>
      <c r="B18" s="708"/>
      <c r="C18" s="708"/>
      <c r="D18" s="709"/>
      <c r="E18" s="709"/>
      <c r="F18" s="710"/>
      <c r="K18" s="709"/>
    </row>
    <row r="19" spans="1:6" s="707" customFormat="1" ht="20.25" customHeight="1" thickBot="1">
      <c r="A19" s="670"/>
      <c r="B19" s="703" t="s">
        <v>995</v>
      </c>
      <c r="C19" s="712"/>
      <c r="D19" s="712"/>
      <c r="E19" s="704"/>
      <c r="F19" s="710"/>
    </row>
    <row r="20" spans="1:6" s="672" customFormat="1" ht="20.25" customHeight="1" thickBot="1">
      <c r="A20" s="670"/>
      <c r="B20" s="680" t="s">
        <v>979</v>
      </c>
      <c r="C20" s="681" t="s">
        <v>980</v>
      </c>
      <c r="D20" s="682" t="s">
        <v>981</v>
      </c>
      <c r="E20" s="683" t="s">
        <v>982</v>
      </c>
      <c r="F20" s="710"/>
    </row>
    <row r="21" spans="1:6" s="672" customFormat="1" ht="27.75" thickBot="1">
      <c r="A21" s="670"/>
      <c r="B21" s="684">
        <v>136</v>
      </c>
      <c r="C21" s="685" t="s">
        <v>996</v>
      </c>
      <c r="D21" s="686"/>
      <c r="E21" s="683"/>
      <c r="F21" s="710"/>
    </row>
    <row r="22" spans="1:6" s="672" customFormat="1" ht="20.25" customHeight="1" thickBot="1">
      <c r="A22" s="670"/>
      <c r="B22" s="713"/>
      <c r="C22" s="713"/>
      <c r="D22" s="713"/>
      <c r="F22" s="710"/>
    </row>
    <row r="23" spans="1:6" s="672" customFormat="1" ht="25.5">
      <c r="A23" s="670"/>
      <c r="B23" s="689" t="s">
        <v>984</v>
      </c>
      <c r="C23" s="690" t="s">
        <v>3</v>
      </c>
      <c r="D23" s="692" t="s">
        <v>985</v>
      </c>
      <c r="E23" s="714" t="s">
        <v>986</v>
      </c>
      <c r="F23" s="710"/>
    </row>
    <row r="24" spans="1:6" s="672" customFormat="1" ht="20.25" customHeight="1">
      <c r="A24" s="670"/>
      <c r="B24" s="715" t="s">
        <v>21</v>
      </c>
      <c r="C24" s="696" t="s">
        <v>997</v>
      </c>
      <c r="D24" s="697">
        <v>18535086.789999995</v>
      </c>
      <c r="E24" s="698">
        <v>34202946.39</v>
      </c>
      <c r="F24" s="699"/>
    </row>
    <row r="25" spans="1:6" s="672" customFormat="1" ht="20.25" customHeight="1" thickBot="1">
      <c r="A25" s="670"/>
      <c r="B25" s="715" t="s">
        <v>22</v>
      </c>
      <c r="C25" s="700" t="s">
        <v>998</v>
      </c>
      <c r="D25" s="697">
        <v>3903162.7</v>
      </c>
      <c r="E25" s="698">
        <v>6060519.48</v>
      </c>
      <c r="F25" s="699"/>
    </row>
    <row r="26" spans="1:6" s="672" customFormat="1" ht="20.25" customHeight="1" thickBot="1">
      <c r="A26" s="670"/>
      <c r="B26" s="716" t="s">
        <v>999</v>
      </c>
      <c r="C26" s="717"/>
      <c r="D26" s="718">
        <f>SUM(D24:D25)</f>
        <v>22438249.489999995</v>
      </c>
      <c r="E26" s="718">
        <f>SUM(E24:E25)</f>
        <v>40263465.870000005</v>
      </c>
      <c r="F26" s="699"/>
    </row>
    <row r="27" spans="2:7" ht="20.25" customHeight="1" thickBot="1">
      <c r="B27" s="719"/>
      <c r="C27" s="720"/>
      <c r="D27" s="721"/>
      <c r="E27" s="722"/>
      <c r="F27" s="710"/>
      <c r="G27" s="723"/>
    </row>
    <row r="28" spans="1:6" s="672" customFormat="1" ht="20.25" customHeight="1" thickBot="1">
      <c r="A28" s="670"/>
      <c r="B28" s="680" t="s">
        <v>979</v>
      </c>
      <c r="C28" s="681" t="s">
        <v>980</v>
      </c>
      <c r="D28" s="682" t="s">
        <v>981</v>
      </c>
      <c r="E28" s="683" t="s">
        <v>982</v>
      </c>
      <c r="F28" s="710"/>
    </row>
    <row r="29" spans="1:6" s="672" customFormat="1" ht="20.25" customHeight="1" thickBot="1">
      <c r="A29" s="670"/>
      <c r="B29" s="724">
        <v>134</v>
      </c>
      <c r="C29" s="725" t="s">
        <v>1000</v>
      </c>
      <c r="D29" s="686"/>
      <c r="E29" s="683"/>
      <c r="F29" s="710"/>
    </row>
    <row r="30" spans="1:6" s="672" customFormat="1" ht="20.25" customHeight="1" thickBot="1">
      <c r="A30" s="670"/>
      <c r="B30" s="726"/>
      <c r="C30" s="726"/>
      <c r="D30" s="726"/>
      <c r="F30" s="710"/>
    </row>
    <row r="31" spans="1:6" s="672" customFormat="1" ht="25.5">
      <c r="A31" s="670"/>
      <c r="B31" s="689" t="s">
        <v>984</v>
      </c>
      <c r="C31" s="690" t="s">
        <v>3</v>
      </c>
      <c r="D31" s="692" t="s">
        <v>985</v>
      </c>
      <c r="E31" s="714" t="s">
        <v>986</v>
      </c>
      <c r="F31" s="710"/>
    </row>
    <row r="32" spans="1:6" s="672" customFormat="1" ht="20.25" customHeight="1">
      <c r="A32" s="670"/>
      <c r="B32" s="695" t="s">
        <v>21</v>
      </c>
      <c r="C32" s="696" t="s">
        <v>937</v>
      </c>
      <c r="D32" s="727">
        <v>8649961.77</v>
      </c>
      <c r="E32" s="728">
        <v>294548.81</v>
      </c>
      <c r="F32" s="699"/>
    </row>
    <row r="33" spans="1:6" s="672" customFormat="1" ht="20.25" customHeight="1" thickBot="1">
      <c r="A33" s="670"/>
      <c r="B33" s="729" t="s">
        <v>22</v>
      </c>
      <c r="C33" s="701" t="s">
        <v>1001</v>
      </c>
      <c r="D33" s="730">
        <v>366260031.79</v>
      </c>
      <c r="E33" s="731">
        <v>23493537.16</v>
      </c>
      <c r="F33" s="699"/>
    </row>
    <row r="34" spans="1:6" s="672" customFormat="1" ht="20.25" customHeight="1" thickBot="1">
      <c r="A34" s="670"/>
      <c r="B34" s="732" t="s">
        <v>1002</v>
      </c>
      <c r="C34" s="733"/>
      <c r="D34" s="718">
        <f>SUM(D32:D33)</f>
        <v>374909993.56</v>
      </c>
      <c r="E34" s="718">
        <f>SUM(E32:E33)</f>
        <v>23788085.97</v>
      </c>
      <c r="F34" s="699"/>
    </row>
    <row r="35" spans="2:7" ht="20.25" customHeight="1" thickBot="1">
      <c r="B35" s="734"/>
      <c r="C35" s="719"/>
      <c r="D35" s="722"/>
      <c r="E35" s="722"/>
      <c r="F35" s="710"/>
      <c r="G35" s="723"/>
    </row>
    <row r="36" spans="1:6" s="672" customFormat="1" ht="25.5">
      <c r="A36" s="670"/>
      <c r="B36" s="689" t="s">
        <v>984</v>
      </c>
      <c r="C36" s="690" t="s">
        <v>3</v>
      </c>
      <c r="D36" s="692" t="s">
        <v>985</v>
      </c>
      <c r="E36" s="714" t="s">
        <v>986</v>
      </c>
      <c r="F36" s="710"/>
    </row>
    <row r="37" spans="1:6" s="672" customFormat="1" ht="20.25" customHeight="1" thickBot="1">
      <c r="A37" s="670"/>
      <c r="B37" s="735" t="s">
        <v>21</v>
      </c>
      <c r="C37" s="736" t="s">
        <v>953</v>
      </c>
      <c r="D37" s="737">
        <v>20308415.68</v>
      </c>
      <c r="E37" s="738">
        <v>2429645.94</v>
      </c>
      <c r="F37" s="699"/>
    </row>
    <row r="38" spans="1:6" s="672" customFormat="1" ht="20.25" customHeight="1" thickBot="1">
      <c r="A38" s="670"/>
      <c r="B38" s="732" t="s">
        <v>999</v>
      </c>
      <c r="C38" s="733"/>
      <c r="D38" s="718">
        <f>SUM(D37:D37)</f>
        <v>20308415.68</v>
      </c>
      <c r="E38" s="718">
        <f>SUM(E37)</f>
        <v>2429645.94</v>
      </c>
      <c r="F38" s="699"/>
    </row>
    <row r="39" spans="1:6" s="672" customFormat="1" ht="20.25" customHeight="1" thickBot="1">
      <c r="A39" s="670"/>
      <c r="B39" s="739"/>
      <c r="C39" s="740"/>
      <c r="D39" s="741"/>
      <c r="E39" s="741"/>
      <c r="F39" s="699"/>
    </row>
    <row r="40" spans="1:6" s="745" customFormat="1" ht="20.25" customHeight="1" thickBot="1">
      <c r="A40" s="742"/>
      <c r="B40" s="743" t="s">
        <v>20</v>
      </c>
      <c r="C40" s="744"/>
      <c r="D40" s="705">
        <f>D26+D34+D38</f>
        <v>417656658.73</v>
      </c>
      <c r="E40" s="705">
        <f>E26+E34+E38</f>
        <v>66481197.78</v>
      </c>
      <c r="F40" s="699"/>
    </row>
    <row r="41" spans="1:6" s="711" customFormat="1" ht="20.25" customHeight="1">
      <c r="A41" s="708"/>
      <c r="B41" s="708"/>
      <c r="C41" s="708"/>
      <c r="D41" s="709"/>
      <c r="E41" s="709"/>
      <c r="F41" s="710"/>
    </row>
    <row r="42" spans="1:6" s="711" customFormat="1" ht="20.25" customHeight="1" thickBot="1">
      <c r="A42" s="708"/>
      <c r="B42" s="708"/>
      <c r="C42" s="708"/>
      <c r="D42" s="709"/>
      <c r="E42" s="709"/>
      <c r="F42" s="710"/>
    </row>
    <row r="43" spans="1:6" s="746" customFormat="1" ht="20.25" customHeight="1" thickBot="1">
      <c r="A43" s="670"/>
      <c r="B43" s="703" t="s">
        <v>1003</v>
      </c>
      <c r="C43" s="712"/>
      <c r="D43" s="712"/>
      <c r="E43" s="704"/>
      <c r="F43" s="710"/>
    </row>
    <row r="44" spans="1:6" s="672" customFormat="1" ht="20.25" customHeight="1" thickBot="1">
      <c r="A44" s="670"/>
      <c r="B44" s="680" t="s">
        <v>979</v>
      </c>
      <c r="C44" s="681" t="s">
        <v>980</v>
      </c>
      <c r="D44" s="682" t="s">
        <v>981</v>
      </c>
      <c r="E44" s="683" t="s">
        <v>982</v>
      </c>
      <c r="F44" s="710"/>
    </row>
    <row r="45" spans="1:6" s="672" customFormat="1" ht="27.75" thickBot="1">
      <c r="A45" s="670"/>
      <c r="B45" s="684">
        <v>136</v>
      </c>
      <c r="C45" s="685" t="s">
        <v>996</v>
      </c>
      <c r="D45" s="686"/>
      <c r="E45" s="683"/>
      <c r="F45" s="710"/>
    </row>
    <row r="46" spans="1:6" s="672" customFormat="1" ht="20.25" customHeight="1" thickBot="1">
      <c r="A46" s="670"/>
      <c r="B46" s="713"/>
      <c r="C46" s="713"/>
      <c r="D46" s="713"/>
      <c r="F46" s="710"/>
    </row>
    <row r="47" spans="1:6" s="672" customFormat="1" ht="25.5">
      <c r="A47" s="670"/>
      <c r="B47" s="689" t="s">
        <v>984</v>
      </c>
      <c r="C47" s="690" t="s">
        <v>3</v>
      </c>
      <c r="D47" s="692" t="s">
        <v>985</v>
      </c>
      <c r="E47" s="714" t="s">
        <v>986</v>
      </c>
      <c r="F47" s="710"/>
    </row>
    <row r="48" spans="1:6" s="672" customFormat="1" ht="20.25" customHeight="1" thickBot="1">
      <c r="A48" s="670"/>
      <c r="B48" s="715" t="s">
        <v>21</v>
      </c>
      <c r="C48" s="700" t="s">
        <v>1004</v>
      </c>
      <c r="D48" s="697">
        <v>35064378.73</v>
      </c>
      <c r="E48" s="702">
        <v>0</v>
      </c>
      <c r="F48" s="699"/>
    </row>
    <row r="49" spans="1:6" s="672" customFormat="1" ht="20.25" customHeight="1" thickBot="1">
      <c r="A49" s="670"/>
      <c r="B49" s="716" t="s">
        <v>1005</v>
      </c>
      <c r="C49" s="717"/>
      <c r="D49" s="718">
        <f>SUM(D48:D48)</f>
        <v>35064378.73</v>
      </c>
      <c r="E49" s="718">
        <f>SUM(E48:E48)</f>
        <v>0</v>
      </c>
      <c r="F49" s="699"/>
    </row>
    <row r="50" spans="2:7" ht="20.25" customHeight="1" thickBot="1">
      <c r="B50" s="720"/>
      <c r="C50" s="720"/>
      <c r="D50" s="721"/>
      <c r="E50" s="721"/>
      <c r="F50" s="710"/>
      <c r="G50" s="723"/>
    </row>
    <row r="51" spans="1:6" s="672" customFormat="1" ht="20.25" customHeight="1" thickBot="1">
      <c r="A51" s="670"/>
      <c r="B51" s="680" t="s">
        <v>979</v>
      </c>
      <c r="C51" s="681" t="s">
        <v>980</v>
      </c>
      <c r="D51" s="682" t="s">
        <v>981</v>
      </c>
      <c r="E51" s="683" t="s">
        <v>982</v>
      </c>
      <c r="F51" s="710"/>
    </row>
    <row r="52" spans="1:6" s="672" customFormat="1" ht="27.75" thickBot="1">
      <c r="A52" s="670"/>
      <c r="B52" s="684">
        <v>137</v>
      </c>
      <c r="C52" s="685" t="s">
        <v>1006</v>
      </c>
      <c r="D52" s="686"/>
      <c r="E52" s="683"/>
      <c r="F52" s="710"/>
    </row>
    <row r="53" spans="1:6" s="672" customFormat="1" ht="20.25" customHeight="1" thickBot="1">
      <c r="A53" s="670"/>
      <c r="B53" s="747"/>
      <c r="C53" s="748"/>
      <c r="D53" s="748"/>
      <c r="F53" s="710"/>
    </row>
    <row r="54" spans="1:6" s="672" customFormat="1" ht="25.5">
      <c r="A54" s="670"/>
      <c r="B54" s="689" t="s">
        <v>984</v>
      </c>
      <c r="C54" s="690" t="s">
        <v>3</v>
      </c>
      <c r="D54" s="692" t="s">
        <v>985</v>
      </c>
      <c r="E54" s="714" t="s">
        <v>986</v>
      </c>
      <c r="F54" s="710"/>
    </row>
    <row r="55" spans="1:6" s="672" customFormat="1" ht="20.25" customHeight="1" thickBot="1">
      <c r="A55" s="670"/>
      <c r="B55" s="715" t="s">
        <v>21</v>
      </c>
      <c r="C55" s="696" t="s">
        <v>1007</v>
      </c>
      <c r="D55" s="749">
        <v>280507149.39</v>
      </c>
      <c r="E55" s="702">
        <v>133685461.09</v>
      </c>
      <c r="F55" s="699"/>
    </row>
    <row r="56" spans="1:6" s="672" customFormat="1" ht="20.25" customHeight="1" thickBot="1">
      <c r="A56" s="670"/>
      <c r="B56" s="716" t="s">
        <v>999</v>
      </c>
      <c r="C56" s="717"/>
      <c r="D56" s="718">
        <f>SUM(D55:D55)</f>
        <v>280507149.39</v>
      </c>
      <c r="E56" s="718">
        <f>E55</f>
        <v>133685461.09</v>
      </c>
      <c r="F56" s="699"/>
    </row>
    <row r="57" spans="2:7" ht="20.25" customHeight="1" thickBot="1">
      <c r="B57" s="750"/>
      <c r="C57" s="750"/>
      <c r="D57" s="750"/>
      <c r="F57" s="710"/>
      <c r="G57" s="723"/>
    </row>
    <row r="58" spans="1:6" s="745" customFormat="1" ht="20.25" customHeight="1" thickBot="1">
      <c r="A58" s="742"/>
      <c r="B58" s="743" t="s">
        <v>20</v>
      </c>
      <c r="C58" s="744"/>
      <c r="D58" s="705">
        <f>D49+D56</f>
        <v>315571528.12</v>
      </c>
      <c r="E58" s="705">
        <f>E49+E56</f>
        <v>133685461.09</v>
      </c>
      <c r="F58" s="699"/>
    </row>
    <row r="59" spans="1:6" s="711" customFormat="1" ht="20.25" customHeight="1">
      <c r="A59" s="708"/>
      <c r="B59" s="708"/>
      <c r="C59" s="708"/>
      <c r="D59" s="709"/>
      <c r="E59" s="709"/>
      <c r="F59" s="710"/>
    </row>
    <row r="60" spans="1:6" s="711" customFormat="1" ht="20.25" customHeight="1" thickBot="1">
      <c r="A60" s="708"/>
      <c r="B60" s="708"/>
      <c r="C60" s="708"/>
      <c r="D60" s="709"/>
      <c r="E60" s="709"/>
      <c r="F60" s="710"/>
    </row>
    <row r="61" spans="1:6" s="672" customFormat="1" ht="20.25" customHeight="1" thickBot="1">
      <c r="A61" s="670"/>
      <c r="B61" s="751" t="s">
        <v>1008</v>
      </c>
      <c r="C61" s="752"/>
      <c r="D61" s="752"/>
      <c r="E61" s="753"/>
      <c r="F61" s="710"/>
    </row>
    <row r="62" spans="1:6" s="672" customFormat="1" ht="20.25" customHeight="1" thickBot="1">
      <c r="A62" s="670"/>
      <c r="B62" s="680" t="s">
        <v>979</v>
      </c>
      <c r="C62" s="681" t="s">
        <v>980</v>
      </c>
      <c r="D62" s="682" t="s">
        <v>981</v>
      </c>
      <c r="E62" s="683" t="s">
        <v>982</v>
      </c>
      <c r="F62" s="710"/>
    </row>
    <row r="63" spans="1:6" s="672" customFormat="1" ht="27.75" thickBot="1">
      <c r="A63" s="670"/>
      <c r="B63" s="684">
        <v>136</v>
      </c>
      <c r="C63" s="685" t="s">
        <v>996</v>
      </c>
      <c r="D63" s="686"/>
      <c r="E63" s="683"/>
      <c r="F63" s="710"/>
    </row>
    <row r="64" spans="1:6" s="672" customFormat="1" ht="20.25" customHeight="1" thickBot="1">
      <c r="A64" s="670"/>
      <c r="B64" s="713"/>
      <c r="C64" s="713"/>
      <c r="D64" s="713"/>
      <c r="F64" s="710"/>
    </row>
    <row r="65" spans="1:6" s="672" customFormat="1" ht="25.5">
      <c r="A65" s="670"/>
      <c r="B65" s="689" t="s">
        <v>984</v>
      </c>
      <c r="C65" s="690" t="s">
        <v>3</v>
      </c>
      <c r="D65" s="692" t="s">
        <v>985</v>
      </c>
      <c r="E65" s="714" t="s">
        <v>986</v>
      </c>
      <c r="F65" s="710"/>
    </row>
    <row r="66" spans="1:6" s="672" customFormat="1" ht="20.25" customHeight="1" thickBot="1">
      <c r="A66" s="670"/>
      <c r="B66" s="695" t="s">
        <v>21</v>
      </c>
      <c r="C66" s="696" t="s">
        <v>1009</v>
      </c>
      <c r="D66" s="697">
        <v>11300912.47</v>
      </c>
      <c r="E66" s="698">
        <v>10230932.42</v>
      </c>
      <c r="F66" s="710"/>
    </row>
    <row r="67" spans="1:6" s="672" customFormat="1" ht="20.25" customHeight="1" thickBot="1">
      <c r="A67" s="670"/>
      <c r="B67" s="716" t="s">
        <v>1005</v>
      </c>
      <c r="C67" s="717"/>
      <c r="D67" s="718">
        <f>SUM(D66:D66)</f>
        <v>11300912.47</v>
      </c>
      <c r="E67" s="718">
        <f>SUM(E66:E66)</f>
        <v>10230932.42</v>
      </c>
      <c r="F67" s="710"/>
    </row>
    <row r="68" spans="1:6" s="672" customFormat="1" ht="20.25" customHeight="1" thickBot="1">
      <c r="A68" s="670"/>
      <c r="B68" s="754"/>
      <c r="C68" s="754"/>
      <c r="D68" s="755"/>
      <c r="E68" s="755"/>
      <c r="F68" s="710"/>
    </row>
    <row r="69" spans="1:6" s="672" customFormat="1" ht="25.5">
      <c r="A69" s="670"/>
      <c r="B69" s="689" t="s">
        <v>984</v>
      </c>
      <c r="C69" s="690" t="s">
        <v>3</v>
      </c>
      <c r="D69" s="692" t="s">
        <v>985</v>
      </c>
      <c r="E69" s="714" t="s">
        <v>986</v>
      </c>
      <c r="F69" s="710"/>
    </row>
    <row r="70" spans="1:6" s="672" customFormat="1" ht="20.25" customHeight="1" thickBot="1">
      <c r="A70" s="670"/>
      <c r="B70" s="715" t="s">
        <v>21</v>
      </c>
      <c r="C70" s="700" t="s">
        <v>1010</v>
      </c>
      <c r="D70" s="697">
        <v>63633201.17</v>
      </c>
      <c r="E70" s="698">
        <v>28099734.02</v>
      </c>
      <c r="F70" s="699"/>
    </row>
    <row r="71" spans="1:6" s="672" customFormat="1" ht="20.25" customHeight="1" thickBot="1">
      <c r="A71" s="670"/>
      <c r="B71" s="716" t="s">
        <v>999</v>
      </c>
      <c r="C71" s="717"/>
      <c r="D71" s="718">
        <f>SUM(D70:D70)</f>
        <v>63633201.17</v>
      </c>
      <c r="E71" s="718">
        <f>SUM(E70:E70)</f>
        <v>28099734.02</v>
      </c>
      <c r="F71" s="699"/>
    </row>
    <row r="72" spans="1:6" s="672" customFormat="1" ht="20.25" customHeight="1" thickBot="1">
      <c r="A72" s="670"/>
      <c r="B72" s="739"/>
      <c r="C72" s="740"/>
      <c r="D72" s="741"/>
      <c r="E72" s="741"/>
      <c r="F72" s="710"/>
    </row>
    <row r="73" spans="1:6" s="672" customFormat="1" ht="20.25" customHeight="1" thickBot="1">
      <c r="A73" s="670"/>
      <c r="B73" s="680" t="s">
        <v>979</v>
      </c>
      <c r="C73" s="681" t="s">
        <v>980</v>
      </c>
      <c r="D73" s="682" t="s">
        <v>981</v>
      </c>
      <c r="E73" s="683" t="s">
        <v>982</v>
      </c>
      <c r="F73" s="710"/>
    </row>
    <row r="74" spans="1:6" s="672" customFormat="1" ht="20.25" customHeight="1" thickBot="1">
      <c r="A74" s="670"/>
      <c r="B74" s="724">
        <v>134</v>
      </c>
      <c r="C74" s="725" t="s">
        <v>1000</v>
      </c>
      <c r="D74" s="686"/>
      <c r="E74" s="683"/>
      <c r="F74" s="710"/>
    </row>
    <row r="75" spans="1:6" s="672" customFormat="1" ht="20.25" customHeight="1" thickBot="1">
      <c r="A75" s="670"/>
      <c r="B75" s="756"/>
      <c r="C75" s="748"/>
      <c r="D75" s="748"/>
      <c r="F75" s="710"/>
    </row>
    <row r="76" spans="1:6" s="672" customFormat="1" ht="25.5">
      <c r="A76" s="670"/>
      <c r="B76" s="689" t="s">
        <v>984</v>
      </c>
      <c r="C76" s="690" t="s">
        <v>3</v>
      </c>
      <c r="D76" s="692" t="s">
        <v>985</v>
      </c>
      <c r="E76" s="714" t="s">
        <v>986</v>
      </c>
      <c r="F76" s="710"/>
    </row>
    <row r="77" spans="1:6" s="672" customFormat="1" ht="20.25" customHeight="1">
      <c r="A77" s="670"/>
      <c r="B77" s="695" t="s">
        <v>21</v>
      </c>
      <c r="C77" s="696" t="s">
        <v>1011</v>
      </c>
      <c r="D77" s="697">
        <v>51406663.85000001</v>
      </c>
      <c r="E77" s="698">
        <v>41488462.35</v>
      </c>
      <c r="F77" s="699"/>
    </row>
    <row r="78" spans="1:6" s="746" customFormat="1" ht="20.25" customHeight="1" thickBot="1">
      <c r="A78" s="670"/>
      <c r="B78" s="695" t="s">
        <v>22</v>
      </c>
      <c r="C78" s="700" t="s">
        <v>1012</v>
      </c>
      <c r="D78" s="697">
        <v>27503650.91</v>
      </c>
      <c r="E78" s="698">
        <v>0</v>
      </c>
      <c r="F78" s="699"/>
    </row>
    <row r="79" spans="1:6" s="672" customFormat="1" ht="20.25" customHeight="1" thickBot="1">
      <c r="A79" s="670"/>
      <c r="B79" s="716" t="s">
        <v>1005</v>
      </c>
      <c r="C79" s="717"/>
      <c r="D79" s="718">
        <f>SUM(D77:D78)</f>
        <v>78910314.76</v>
      </c>
      <c r="E79" s="718">
        <f>SUM(E77:E78)</f>
        <v>41488462.35</v>
      </c>
      <c r="F79" s="699"/>
    </row>
    <row r="80" spans="2:7" ht="20.25" customHeight="1" thickBot="1">
      <c r="B80" s="750"/>
      <c r="C80" s="757"/>
      <c r="D80" s="757"/>
      <c r="F80" s="710"/>
      <c r="G80" s="723"/>
    </row>
    <row r="81" spans="1:6" s="679" customFormat="1" ht="20.25" customHeight="1" thickBot="1">
      <c r="A81" s="670"/>
      <c r="B81" s="744" t="s">
        <v>20</v>
      </c>
      <c r="C81" s="744"/>
      <c r="D81" s="705">
        <f>D67+D79+D71</f>
        <v>153844428.4</v>
      </c>
      <c r="E81" s="705">
        <f>E67+E79+E71</f>
        <v>79819128.79</v>
      </c>
      <c r="F81" s="699"/>
    </row>
    <row r="82" spans="1:6" s="711" customFormat="1" ht="20.25" customHeight="1">
      <c r="A82" s="708"/>
      <c r="B82" s="708"/>
      <c r="C82" s="708"/>
      <c r="D82" s="709"/>
      <c r="E82" s="709"/>
      <c r="F82" s="710"/>
    </row>
    <row r="83" spans="1:6" s="711" customFormat="1" ht="20.25" customHeight="1" thickBot="1">
      <c r="A83" s="708"/>
      <c r="B83" s="708"/>
      <c r="C83" s="708"/>
      <c r="D83" s="709"/>
      <c r="E83" s="709"/>
      <c r="F83" s="710"/>
    </row>
    <row r="84" spans="1:6" s="707" customFormat="1" ht="20.25" customHeight="1" thickBot="1">
      <c r="A84" s="670"/>
      <c r="B84" s="703" t="s">
        <v>1013</v>
      </c>
      <c r="C84" s="712"/>
      <c r="D84" s="712"/>
      <c r="E84" s="704"/>
      <c r="F84" s="699"/>
    </row>
    <row r="85" spans="1:6" s="672" customFormat="1" ht="20.25" customHeight="1" thickBot="1">
      <c r="A85" s="670"/>
      <c r="B85" s="680" t="s">
        <v>979</v>
      </c>
      <c r="C85" s="681" t="s">
        <v>980</v>
      </c>
      <c r="D85" s="682" t="s">
        <v>981</v>
      </c>
      <c r="E85" s="683" t="s">
        <v>982</v>
      </c>
      <c r="F85" s="699"/>
    </row>
    <row r="86" spans="1:6" s="672" customFormat="1" ht="27.75" thickBot="1">
      <c r="A86" s="670"/>
      <c r="B86" s="684">
        <v>136</v>
      </c>
      <c r="C86" s="685" t="s">
        <v>996</v>
      </c>
      <c r="D86" s="686"/>
      <c r="E86" s="683"/>
      <c r="F86" s="699"/>
    </row>
    <row r="87" spans="1:6" s="672" customFormat="1" ht="20.25" customHeight="1" thickBot="1">
      <c r="A87" s="670"/>
      <c r="B87" s="713"/>
      <c r="C87" s="713"/>
      <c r="D87" s="713"/>
      <c r="F87" s="699"/>
    </row>
    <row r="88" spans="1:6" s="672" customFormat="1" ht="25.5">
      <c r="A88" s="670"/>
      <c r="B88" s="689" t="s">
        <v>984</v>
      </c>
      <c r="C88" s="690" t="s">
        <v>3</v>
      </c>
      <c r="D88" s="692" t="s">
        <v>985</v>
      </c>
      <c r="E88" s="714" t="s">
        <v>986</v>
      </c>
      <c r="F88" s="699"/>
    </row>
    <row r="89" spans="1:6" s="672" customFormat="1" ht="20.25" customHeight="1">
      <c r="A89" s="670"/>
      <c r="B89" s="695" t="s">
        <v>21</v>
      </c>
      <c r="C89" s="700" t="s">
        <v>1014</v>
      </c>
      <c r="D89" s="697">
        <v>10345775.229999997</v>
      </c>
      <c r="E89" s="698">
        <v>14651970.9</v>
      </c>
      <c r="F89" s="699"/>
    </row>
    <row r="90" spans="1:6" s="672" customFormat="1" ht="20.25" customHeight="1" thickBot="1">
      <c r="A90" s="670"/>
      <c r="B90" s="695" t="s">
        <v>22</v>
      </c>
      <c r="C90" s="700" t="s">
        <v>1015</v>
      </c>
      <c r="D90" s="697">
        <v>22871287.48</v>
      </c>
      <c r="E90" s="698">
        <v>29547800.01</v>
      </c>
      <c r="F90" s="699"/>
    </row>
    <row r="91" spans="1:6" s="672" customFormat="1" ht="20.25" customHeight="1" thickBot="1">
      <c r="A91" s="670"/>
      <c r="B91" s="716" t="s">
        <v>1005</v>
      </c>
      <c r="C91" s="717"/>
      <c r="D91" s="718">
        <f>SUM(D89:D90)</f>
        <v>33217062.709999997</v>
      </c>
      <c r="E91" s="718">
        <f>SUM(E89:E90)</f>
        <v>44199770.910000004</v>
      </c>
      <c r="F91" s="699"/>
    </row>
    <row r="92" spans="1:6" s="672" customFormat="1" ht="20.25" customHeight="1" thickBot="1">
      <c r="A92" s="670"/>
      <c r="B92" s="740"/>
      <c r="C92" s="740"/>
      <c r="D92" s="741"/>
      <c r="E92" s="741"/>
      <c r="F92" s="699"/>
    </row>
    <row r="93" spans="1:6" s="672" customFormat="1" ht="25.5">
      <c r="A93" s="670"/>
      <c r="B93" s="689" t="s">
        <v>984</v>
      </c>
      <c r="C93" s="690" t="s">
        <v>3</v>
      </c>
      <c r="D93" s="692" t="s">
        <v>985</v>
      </c>
      <c r="E93" s="714" t="s">
        <v>986</v>
      </c>
      <c r="F93" s="699"/>
    </row>
    <row r="94" spans="1:6" s="672" customFormat="1" ht="20.25" customHeight="1" thickBot="1">
      <c r="A94" s="670"/>
      <c r="B94" s="695" t="s">
        <v>21</v>
      </c>
      <c r="C94" s="758" t="s">
        <v>1016</v>
      </c>
      <c r="D94" s="697">
        <v>6590258.539999999</v>
      </c>
      <c r="E94" s="702">
        <v>15671277.67</v>
      </c>
      <c r="F94" s="699"/>
    </row>
    <row r="95" spans="1:6" s="672" customFormat="1" ht="20.25" customHeight="1" thickBot="1">
      <c r="A95" s="670"/>
      <c r="B95" s="759" t="s">
        <v>1017</v>
      </c>
      <c r="C95" s="717"/>
      <c r="D95" s="718">
        <f>SUM(D94:D94)</f>
        <v>6590258.539999999</v>
      </c>
      <c r="E95" s="718">
        <f>SUM(E94:E94)</f>
        <v>15671277.67</v>
      </c>
      <c r="F95" s="699"/>
    </row>
    <row r="96" spans="1:6" s="672" customFormat="1" ht="20.25" customHeight="1" thickBot="1">
      <c r="A96" s="670"/>
      <c r="B96" s="760"/>
      <c r="C96" s="760"/>
      <c r="D96" s="761"/>
      <c r="E96" s="761"/>
      <c r="F96" s="699"/>
    </row>
    <row r="97" spans="1:6" s="745" customFormat="1" ht="20.25" customHeight="1" thickBot="1">
      <c r="A97" s="742"/>
      <c r="B97" s="743" t="s">
        <v>20</v>
      </c>
      <c r="C97" s="744"/>
      <c r="D97" s="705">
        <f>D91+D95</f>
        <v>39807321.25</v>
      </c>
      <c r="E97" s="705">
        <f>E91+E95</f>
        <v>59871048.580000006</v>
      </c>
      <c r="F97" s="699"/>
    </row>
    <row r="98" spans="1:6" s="707" customFormat="1" ht="20.25" customHeight="1">
      <c r="A98" s="670"/>
      <c r="B98" s="670"/>
      <c r="C98" s="670"/>
      <c r="D98" s="706"/>
      <c r="E98" s="706"/>
      <c r="F98" s="699"/>
    </row>
    <row r="99" spans="1:6" s="672" customFormat="1" ht="20.25" customHeight="1" thickBot="1">
      <c r="A99" s="670"/>
      <c r="B99" s="762"/>
      <c r="C99" s="763"/>
      <c r="D99" s="763"/>
      <c r="F99" s="699"/>
    </row>
    <row r="100" spans="1:6" s="679" customFormat="1" ht="20.25" customHeight="1" thickBot="1">
      <c r="A100" s="670"/>
      <c r="B100" s="703" t="s">
        <v>1018</v>
      </c>
      <c r="C100" s="712"/>
      <c r="D100" s="712"/>
      <c r="E100" s="704"/>
      <c r="F100" s="699"/>
    </row>
    <row r="101" spans="1:6" s="672" customFormat="1" ht="20.25" customHeight="1" thickBot="1">
      <c r="A101" s="670"/>
      <c r="B101" s="764" t="s">
        <v>979</v>
      </c>
      <c r="C101" s="765" t="s">
        <v>980</v>
      </c>
      <c r="D101" s="682" t="s">
        <v>981</v>
      </c>
      <c r="E101" s="683" t="s">
        <v>982</v>
      </c>
      <c r="F101" s="699"/>
    </row>
    <row r="102" spans="1:6" s="672" customFormat="1" ht="27.75" thickBot="1">
      <c r="A102" s="670"/>
      <c r="B102" s="684">
        <v>136</v>
      </c>
      <c r="C102" s="685" t="s">
        <v>996</v>
      </c>
      <c r="D102" s="686"/>
      <c r="E102" s="683"/>
      <c r="F102" s="699"/>
    </row>
    <row r="103" spans="1:6" s="672" customFormat="1" ht="20.25" customHeight="1" thickBot="1">
      <c r="A103" s="670"/>
      <c r="B103" s="713"/>
      <c r="C103" s="713"/>
      <c r="D103" s="713"/>
      <c r="F103" s="699"/>
    </row>
    <row r="104" spans="1:6" s="672" customFormat="1" ht="25.5">
      <c r="A104" s="670"/>
      <c r="B104" s="689" t="s">
        <v>984</v>
      </c>
      <c r="C104" s="690" t="s">
        <v>3</v>
      </c>
      <c r="D104" s="692" t="s">
        <v>985</v>
      </c>
      <c r="E104" s="714" t="s">
        <v>986</v>
      </c>
      <c r="F104" s="699"/>
    </row>
    <row r="105" spans="1:6" s="746" customFormat="1" ht="20.25" customHeight="1">
      <c r="A105" s="670"/>
      <c r="B105" s="695" t="s">
        <v>21</v>
      </c>
      <c r="C105" s="696" t="s">
        <v>1019</v>
      </c>
      <c r="D105" s="697">
        <v>55240462.38999998</v>
      </c>
      <c r="E105" s="698">
        <v>35520925.08</v>
      </c>
      <c r="F105" s="699"/>
    </row>
    <row r="106" spans="1:6" s="672" customFormat="1" ht="20.25" customHeight="1">
      <c r="A106" s="670"/>
      <c r="B106" s="729" t="s">
        <v>22</v>
      </c>
      <c r="C106" s="766" t="s">
        <v>1020</v>
      </c>
      <c r="D106" s="749">
        <v>1077105.37</v>
      </c>
      <c r="E106" s="698">
        <v>0</v>
      </c>
      <c r="F106" s="699"/>
    </row>
    <row r="107" spans="1:6" s="672" customFormat="1" ht="20.25" customHeight="1" thickBot="1">
      <c r="A107" s="670"/>
      <c r="B107" s="695" t="s">
        <v>23</v>
      </c>
      <c r="C107" s="696" t="s">
        <v>1021</v>
      </c>
      <c r="D107" s="697">
        <v>6912454.59</v>
      </c>
      <c r="E107" s="698">
        <v>12713190.35</v>
      </c>
      <c r="F107" s="699"/>
    </row>
    <row r="108" spans="1:6" s="746" customFormat="1" ht="20.25" customHeight="1" thickBot="1">
      <c r="A108" s="670"/>
      <c r="B108" s="759" t="s">
        <v>17</v>
      </c>
      <c r="C108" s="767"/>
      <c r="D108" s="718">
        <f>SUM(D105:D107)</f>
        <v>63230022.34999998</v>
      </c>
      <c r="E108" s="718">
        <f>SUM(E105:E107)</f>
        <v>48234115.43</v>
      </c>
      <c r="F108" s="699"/>
    </row>
    <row r="109" spans="1:6" s="672" customFormat="1" ht="20.25" customHeight="1" thickBot="1">
      <c r="A109" s="670"/>
      <c r="B109" s="768"/>
      <c r="C109" s="748"/>
      <c r="D109" s="748"/>
      <c r="F109" s="699"/>
    </row>
    <row r="110" spans="1:6" s="672" customFormat="1" ht="26.25" thickBot="1">
      <c r="A110" s="670"/>
      <c r="B110" s="689" t="s">
        <v>984</v>
      </c>
      <c r="C110" s="690" t="s">
        <v>3</v>
      </c>
      <c r="D110" s="692" t="s">
        <v>985</v>
      </c>
      <c r="E110" s="714" t="s">
        <v>986</v>
      </c>
      <c r="F110" s="699"/>
    </row>
    <row r="111" spans="1:6" s="672" customFormat="1" ht="20.25" customHeight="1">
      <c r="A111" s="670"/>
      <c r="B111" s="769" t="s">
        <v>21</v>
      </c>
      <c r="C111" s="770" t="s">
        <v>1022</v>
      </c>
      <c r="D111" s="771">
        <v>6474596.31</v>
      </c>
      <c r="E111" s="772">
        <v>3614253.2</v>
      </c>
      <c r="F111" s="699"/>
    </row>
    <row r="112" spans="1:6" s="672" customFormat="1" ht="20.25" customHeight="1">
      <c r="A112" s="670"/>
      <c r="B112" s="695" t="s">
        <v>22</v>
      </c>
      <c r="C112" s="773" t="s">
        <v>1023</v>
      </c>
      <c r="D112" s="749">
        <v>2480811.67</v>
      </c>
      <c r="E112" s="774">
        <v>314181.97</v>
      </c>
      <c r="F112" s="699"/>
    </row>
    <row r="113" spans="1:6" s="672" customFormat="1" ht="20.25" customHeight="1">
      <c r="A113" s="670"/>
      <c r="B113" s="695" t="s">
        <v>23</v>
      </c>
      <c r="C113" s="701" t="s">
        <v>1024</v>
      </c>
      <c r="D113" s="749">
        <v>11098509.88</v>
      </c>
      <c r="E113" s="774">
        <v>10780756.24</v>
      </c>
      <c r="F113" s="699"/>
    </row>
    <row r="114" spans="1:6" s="672" customFormat="1" ht="20.25" customHeight="1">
      <c r="A114" s="670"/>
      <c r="B114" s="695" t="s">
        <v>29</v>
      </c>
      <c r="C114" s="701" t="s">
        <v>1025</v>
      </c>
      <c r="D114" s="749">
        <v>693245.05</v>
      </c>
      <c r="E114" s="774">
        <v>490120.7</v>
      </c>
      <c r="F114" s="699"/>
    </row>
    <row r="115" spans="1:6" s="672" customFormat="1" ht="20.25" customHeight="1">
      <c r="A115" s="670"/>
      <c r="B115" s="695" t="s">
        <v>33</v>
      </c>
      <c r="C115" s="696" t="s">
        <v>1026</v>
      </c>
      <c r="D115" s="697">
        <v>37574127.54</v>
      </c>
      <c r="E115" s="774">
        <v>42535471.5</v>
      </c>
      <c r="F115" s="699"/>
    </row>
    <row r="116" spans="1:6" s="672" customFormat="1" ht="20.25" customHeight="1">
      <c r="A116" s="670"/>
      <c r="B116" s="729" t="s">
        <v>50</v>
      </c>
      <c r="C116" s="773" t="s">
        <v>1027</v>
      </c>
      <c r="D116" s="749">
        <v>6964073.620000001</v>
      </c>
      <c r="E116" s="774">
        <v>10626429.55</v>
      </c>
      <c r="F116" s="699"/>
    </row>
    <row r="117" spans="1:6" s="672" customFormat="1" ht="20.25" customHeight="1" thickBot="1">
      <c r="A117" s="670"/>
      <c r="B117" s="735" t="s">
        <v>51</v>
      </c>
      <c r="C117" s="736" t="s">
        <v>1028</v>
      </c>
      <c r="D117" s="775">
        <v>53869081.510000005</v>
      </c>
      <c r="E117" s="774">
        <v>100558447.63</v>
      </c>
      <c r="F117" s="699"/>
    </row>
    <row r="118" spans="1:6" s="672" customFormat="1" ht="20.25" customHeight="1" thickBot="1">
      <c r="A118" s="670"/>
      <c r="B118" s="716" t="s">
        <v>19</v>
      </c>
      <c r="C118" s="717"/>
      <c r="D118" s="718">
        <f>SUM(D111:D117)</f>
        <v>119154445.58000001</v>
      </c>
      <c r="E118" s="718">
        <f>SUM(E111:E117)</f>
        <v>168919660.79</v>
      </c>
      <c r="F118" s="699"/>
    </row>
    <row r="119" spans="1:6" s="672" customFormat="1" ht="20.25" customHeight="1">
      <c r="A119" s="670"/>
      <c r="B119" s="754"/>
      <c r="C119" s="754"/>
      <c r="D119" s="755"/>
      <c r="E119" s="755"/>
      <c r="F119" s="699"/>
    </row>
    <row r="120" spans="1:6" s="672" customFormat="1" ht="20.25" customHeight="1" thickBot="1">
      <c r="A120" s="670"/>
      <c r="B120" s="776"/>
      <c r="C120" s="687"/>
      <c r="D120" s="687"/>
      <c r="E120" s="777"/>
      <c r="F120" s="699"/>
    </row>
    <row r="121" spans="1:6" s="672" customFormat="1" ht="26.25" thickBot="1">
      <c r="A121" s="670"/>
      <c r="B121" s="689" t="s">
        <v>984</v>
      </c>
      <c r="C121" s="690" t="s">
        <v>3</v>
      </c>
      <c r="D121" s="692" t="s">
        <v>985</v>
      </c>
      <c r="E121" s="714" t="s">
        <v>986</v>
      </c>
      <c r="F121" s="699"/>
    </row>
    <row r="122" spans="1:6" s="746" customFormat="1" ht="20.25" customHeight="1">
      <c r="A122" s="670"/>
      <c r="B122" s="769" t="s">
        <v>21</v>
      </c>
      <c r="C122" s="770" t="s">
        <v>1029</v>
      </c>
      <c r="D122" s="771">
        <v>1660426.69</v>
      </c>
      <c r="E122" s="772">
        <v>6097876.94</v>
      </c>
      <c r="F122" s="699"/>
    </row>
    <row r="123" spans="1:6" s="746" customFormat="1" ht="20.25" customHeight="1" thickBot="1">
      <c r="A123" s="670"/>
      <c r="B123" s="695" t="s">
        <v>22</v>
      </c>
      <c r="C123" s="696" t="s">
        <v>1030</v>
      </c>
      <c r="D123" s="749">
        <v>38250000</v>
      </c>
      <c r="E123" s="774">
        <v>4417089.04</v>
      </c>
      <c r="F123" s="699"/>
    </row>
    <row r="124" spans="1:6" s="672" customFormat="1" ht="20.25" customHeight="1" thickBot="1">
      <c r="A124" s="670"/>
      <c r="B124" s="716" t="s">
        <v>16</v>
      </c>
      <c r="C124" s="717"/>
      <c r="D124" s="718">
        <f>SUM(D122:D123)</f>
        <v>39910426.69</v>
      </c>
      <c r="E124" s="718">
        <f>SUM(E122:E123)</f>
        <v>10514965.98</v>
      </c>
      <c r="F124" s="699"/>
    </row>
    <row r="125" spans="2:7" ht="20.25" customHeight="1" thickBot="1">
      <c r="B125" s="720"/>
      <c r="C125" s="720"/>
      <c r="D125" s="721"/>
      <c r="E125" s="778"/>
      <c r="F125" s="710"/>
      <c r="G125" s="723"/>
    </row>
    <row r="126" spans="1:6" s="672" customFormat="1" ht="26.25" thickBot="1">
      <c r="A126" s="670"/>
      <c r="B126" s="689" t="s">
        <v>984</v>
      </c>
      <c r="C126" s="690" t="s">
        <v>3</v>
      </c>
      <c r="D126" s="692" t="s">
        <v>985</v>
      </c>
      <c r="E126" s="714" t="s">
        <v>986</v>
      </c>
      <c r="F126" s="699"/>
    </row>
    <row r="127" spans="1:6" s="672" customFormat="1" ht="20.25" customHeight="1" thickBot="1">
      <c r="A127" s="670"/>
      <c r="B127" s="769" t="s">
        <v>21</v>
      </c>
      <c r="C127" s="779" t="s">
        <v>1031</v>
      </c>
      <c r="D127" s="780">
        <v>8679575.04</v>
      </c>
      <c r="E127" s="781">
        <v>3415552.81</v>
      </c>
      <c r="F127" s="699"/>
    </row>
    <row r="128" spans="1:6" s="672" customFormat="1" ht="20.25" customHeight="1" thickBot="1">
      <c r="A128" s="670"/>
      <c r="B128" s="732" t="s">
        <v>18</v>
      </c>
      <c r="C128" s="733"/>
      <c r="D128" s="718">
        <f>SUM(D127:D127)</f>
        <v>8679575.04</v>
      </c>
      <c r="E128" s="718">
        <f>SUM(E127:E127)</f>
        <v>3415552.81</v>
      </c>
      <c r="F128" s="699"/>
    </row>
    <row r="129" spans="1:6" s="672" customFormat="1" ht="20.25" customHeight="1" thickBot="1">
      <c r="A129" s="670"/>
      <c r="B129" s="782"/>
      <c r="C129" s="754"/>
      <c r="D129" s="755"/>
      <c r="E129" s="755"/>
      <c r="F129" s="699"/>
    </row>
    <row r="130" spans="1:6" s="672" customFormat="1" ht="20.25" customHeight="1" thickBot="1">
      <c r="A130" s="670"/>
      <c r="B130" s="680" t="s">
        <v>979</v>
      </c>
      <c r="C130" s="681" t="s">
        <v>980</v>
      </c>
      <c r="D130" s="682" t="s">
        <v>981</v>
      </c>
      <c r="E130" s="683" t="s">
        <v>982</v>
      </c>
      <c r="F130" s="699"/>
    </row>
    <row r="131" spans="1:6" s="672" customFormat="1" ht="20.25" customHeight="1" thickBot="1">
      <c r="A131" s="670"/>
      <c r="B131" s="724">
        <v>134</v>
      </c>
      <c r="C131" s="725" t="s">
        <v>1000</v>
      </c>
      <c r="D131" s="686"/>
      <c r="E131" s="683"/>
      <c r="F131" s="699"/>
    </row>
    <row r="132" spans="1:6" s="672" customFormat="1" ht="20.25" customHeight="1" thickBot="1">
      <c r="A132" s="670"/>
      <c r="B132" s="713"/>
      <c r="C132" s="713"/>
      <c r="D132" s="713"/>
      <c r="F132" s="699"/>
    </row>
    <row r="133" spans="1:6" s="672" customFormat="1" ht="26.25" thickBot="1">
      <c r="A133" s="670"/>
      <c r="B133" s="689" t="s">
        <v>984</v>
      </c>
      <c r="C133" s="690" t="s">
        <v>3</v>
      </c>
      <c r="D133" s="692" t="s">
        <v>985</v>
      </c>
      <c r="E133" s="714" t="s">
        <v>986</v>
      </c>
      <c r="F133" s="699"/>
    </row>
    <row r="134" spans="1:6" s="672" customFormat="1" ht="20.25" customHeight="1" thickBot="1">
      <c r="A134" s="670"/>
      <c r="B134" s="769" t="s">
        <v>21</v>
      </c>
      <c r="C134" s="770" t="s">
        <v>1032</v>
      </c>
      <c r="D134" s="771">
        <v>4800708.27</v>
      </c>
      <c r="E134" s="772">
        <v>8893066.71</v>
      </c>
      <c r="F134" s="699"/>
    </row>
    <row r="135" spans="1:6" s="746" customFormat="1" ht="20.25" customHeight="1" thickBot="1">
      <c r="A135" s="670"/>
      <c r="B135" s="759" t="s">
        <v>17</v>
      </c>
      <c r="C135" s="767"/>
      <c r="D135" s="718">
        <f>SUM(D134:D134)</f>
        <v>4800708.27</v>
      </c>
      <c r="E135" s="718">
        <f>SUM(E134:E134)</f>
        <v>8893066.71</v>
      </c>
      <c r="F135" s="699"/>
    </row>
    <row r="136" spans="1:6" s="672" customFormat="1" ht="20.25" customHeight="1" thickBot="1">
      <c r="A136" s="670"/>
      <c r="B136" s="768"/>
      <c r="C136" s="748"/>
      <c r="D136" s="748"/>
      <c r="F136" s="699"/>
    </row>
    <row r="137" spans="1:6" s="672" customFormat="1" ht="25.5">
      <c r="A137" s="670"/>
      <c r="B137" s="689" t="s">
        <v>984</v>
      </c>
      <c r="C137" s="690" t="s">
        <v>3</v>
      </c>
      <c r="D137" s="692" t="s">
        <v>985</v>
      </c>
      <c r="E137" s="714" t="s">
        <v>986</v>
      </c>
      <c r="F137" s="699"/>
    </row>
    <row r="138" spans="1:6" s="672" customFormat="1" ht="20.25" customHeight="1">
      <c r="A138" s="670"/>
      <c r="B138" s="695" t="s">
        <v>21</v>
      </c>
      <c r="C138" s="696" t="s">
        <v>1033</v>
      </c>
      <c r="D138" s="697">
        <v>38549288.160000004</v>
      </c>
      <c r="E138" s="698">
        <v>26641597.2</v>
      </c>
      <c r="F138" s="699"/>
    </row>
    <row r="139" spans="1:6" s="672" customFormat="1" ht="20.25" customHeight="1" thickBot="1">
      <c r="A139" s="670"/>
      <c r="B139" s="695" t="s">
        <v>22</v>
      </c>
      <c r="C139" s="696" t="s">
        <v>1034</v>
      </c>
      <c r="D139" s="697">
        <v>30654546.439999998</v>
      </c>
      <c r="E139" s="698">
        <v>32424385.34</v>
      </c>
      <c r="F139" s="699"/>
    </row>
    <row r="140" spans="1:6" s="672" customFormat="1" ht="20.25" customHeight="1" thickBot="1">
      <c r="A140" s="670"/>
      <c r="B140" s="716" t="s">
        <v>19</v>
      </c>
      <c r="C140" s="717"/>
      <c r="D140" s="718">
        <f>SUM(D138:D139)</f>
        <v>69203834.6</v>
      </c>
      <c r="E140" s="718">
        <f>SUM(E138:E139)</f>
        <v>59065982.54</v>
      </c>
      <c r="F140" s="699"/>
    </row>
    <row r="141" spans="2:7" ht="20.25" customHeight="1" thickBot="1">
      <c r="B141" s="783"/>
      <c r="C141" s="757"/>
      <c r="D141" s="757"/>
      <c r="F141" s="710"/>
      <c r="G141" s="723"/>
    </row>
    <row r="142" spans="1:6" s="672" customFormat="1" ht="20.25" customHeight="1" thickBot="1">
      <c r="A142" s="670"/>
      <c r="B142" s="680" t="s">
        <v>979</v>
      </c>
      <c r="C142" s="681" t="s">
        <v>980</v>
      </c>
      <c r="D142" s="682" t="s">
        <v>981</v>
      </c>
      <c r="E142" s="683" t="s">
        <v>982</v>
      </c>
      <c r="F142" s="699"/>
    </row>
    <row r="143" spans="1:6" s="672" customFormat="1" ht="27.75" thickBot="1">
      <c r="A143" s="670"/>
      <c r="B143" s="724">
        <v>132</v>
      </c>
      <c r="C143" s="725" t="s">
        <v>1035</v>
      </c>
      <c r="D143" s="686"/>
      <c r="E143" s="683"/>
      <c r="F143" s="699"/>
    </row>
    <row r="144" spans="1:6" s="672" customFormat="1" ht="20.25" customHeight="1" thickBot="1">
      <c r="A144" s="670"/>
      <c r="B144" s="713"/>
      <c r="C144" s="713"/>
      <c r="D144" s="713"/>
      <c r="F144" s="699"/>
    </row>
    <row r="145" spans="1:6" s="672" customFormat="1" ht="25.5">
      <c r="A145" s="670"/>
      <c r="B145" s="689" t="s">
        <v>984</v>
      </c>
      <c r="C145" s="690" t="s">
        <v>3</v>
      </c>
      <c r="D145" s="692" t="s">
        <v>985</v>
      </c>
      <c r="E145" s="714" t="s">
        <v>986</v>
      </c>
      <c r="F145" s="699"/>
    </row>
    <row r="146" spans="1:6" s="672" customFormat="1" ht="20.25" customHeight="1" thickBot="1">
      <c r="A146" s="670"/>
      <c r="B146" s="715" t="s">
        <v>21</v>
      </c>
      <c r="C146" s="696" t="s">
        <v>1036</v>
      </c>
      <c r="D146" s="749">
        <v>15993250.29</v>
      </c>
      <c r="E146" s="702">
        <v>20776534.07</v>
      </c>
      <c r="F146" s="699"/>
    </row>
    <row r="147" spans="1:7" s="672" customFormat="1" ht="20.25" customHeight="1" thickBot="1">
      <c r="A147" s="670"/>
      <c r="B147" s="716" t="s">
        <v>16</v>
      </c>
      <c r="C147" s="717"/>
      <c r="D147" s="718">
        <f>SUM(D146:D146)</f>
        <v>15993250.29</v>
      </c>
      <c r="E147" s="718">
        <f>SUM(E146:E146)</f>
        <v>20776534.07</v>
      </c>
      <c r="F147" s="699"/>
      <c r="G147" s="699"/>
    </row>
    <row r="148" spans="1:6" s="672" customFormat="1" ht="20.25" customHeight="1" thickBot="1">
      <c r="A148" s="670"/>
      <c r="B148" s="784"/>
      <c r="C148" s="760"/>
      <c r="D148" s="761"/>
      <c r="E148" s="761"/>
      <c r="F148" s="699"/>
    </row>
    <row r="149" spans="1:6" s="679" customFormat="1" ht="20.25" customHeight="1" thickBot="1">
      <c r="A149" s="670"/>
      <c r="B149" s="744" t="s">
        <v>20</v>
      </c>
      <c r="C149" s="744"/>
      <c r="D149" s="705">
        <f>D108+D118+D124+D128+D135+D140+D147</f>
        <v>320972262.82</v>
      </c>
      <c r="E149" s="705">
        <f>E108+E118+E124+E128+E135+E140+E147</f>
        <v>319819878.33</v>
      </c>
      <c r="F149" s="699"/>
    </row>
    <row r="150" spans="1:6" s="679" customFormat="1" ht="20.25" customHeight="1">
      <c r="A150" s="670"/>
      <c r="B150" s="785"/>
      <c r="C150" s="785"/>
      <c r="D150" s="706"/>
      <c r="E150" s="706"/>
      <c r="F150" s="699"/>
    </row>
    <row r="151" spans="1:6" s="672" customFormat="1" ht="20.25" customHeight="1" thickBot="1">
      <c r="A151" s="670"/>
      <c r="B151" s="786"/>
      <c r="C151" s="787"/>
      <c r="D151" s="787"/>
      <c r="F151" s="699"/>
    </row>
    <row r="152" spans="1:6" s="672" customFormat="1" ht="20.25" customHeight="1" thickBot="1">
      <c r="A152" s="670"/>
      <c r="B152" s="788" t="s">
        <v>1037</v>
      </c>
      <c r="C152" s="789"/>
      <c r="D152" s="679"/>
      <c r="E152" s="679"/>
      <c r="F152" s="699"/>
    </row>
    <row r="153" spans="1:6" s="672" customFormat="1" ht="20.25" customHeight="1" thickBot="1">
      <c r="A153" s="670"/>
      <c r="B153" s="790" t="s">
        <v>979</v>
      </c>
      <c r="C153" s="791" t="s">
        <v>980</v>
      </c>
      <c r="D153" s="792" t="s">
        <v>1038</v>
      </c>
      <c r="E153" s="793" t="s">
        <v>982</v>
      </c>
      <c r="F153" s="699"/>
    </row>
    <row r="154" spans="1:6" s="672" customFormat="1" ht="36.75" customHeight="1" thickBot="1">
      <c r="A154" s="670"/>
      <c r="B154" s="794"/>
      <c r="C154" s="795"/>
      <c r="D154" s="796"/>
      <c r="E154" s="793"/>
      <c r="F154" s="699"/>
    </row>
    <row r="155" spans="1:6" s="672" customFormat="1" ht="39.75" customHeight="1" thickBot="1">
      <c r="A155" s="670"/>
      <c r="B155" s="797">
        <v>137</v>
      </c>
      <c r="C155" s="798" t="s">
        <v>983</v>
      </c>
      <c r="D155" s="799">
        <f>D16+D56</f>
        <v>350164337.19</v>
      </c>
      <c r="E155" s="800">
        <f>E16+E56</f>
        <v>242748483.77</v>
      </c>
      <c r="F155" s="699"/>
    </row>
    <row r="156" spans="1:6" s="672" customFormat="1" ht="49.5" customHeight="1" thickBot="1">
      <c r="A156" s="670"/>
      <c r="B156" s="801">
        <v>136</v>
      </c>
      <c r="C156" s="798" t="s">
        <v>996</v>
      </c>
      <c r="D156" s="802">
        <f>D26+D91+D95+D49+D67+D108+D118+D124+D128+D71</f>
        <v>403218532.77000004</v>
      </c>
      <c r="E156" s="803">
        <f>E26+E91+E95+E49+E67+E108+E118+E124+E128+E71</f>
        <v>369549475.90000004</v>
      </c>
      <c r="F156" s="699"/>
    </row>
    <row r="157" spans="1:6" s="808" customFormat="1" ht="40.5" customHeight="1" thickBot="1">
      <c r="A157" s="804"/>
      <c r="B157" s="805">
        <v>134</v>
      </c>
      <c r="C157" s="806" t="s">
        <v>1000</v>
      </c>
      <c r="D157" s="807">
        <f>D34+D38+D79+D135+D140</f>
        <v>548133266.87</v>
      </c>
      <c r="E157" s="807">
        <f>E34+E38+E79+E135+E140</f>
        <v>135665243.51</v>
      </c>
      <c r="F157" s="710"/>
    </row>
    <row r="158" spans="1:7" s="811" customFormat="1" ht="39" customHeight="1" thickBot="1">
      <c r="A158" s="809"/>
      <c r="B158" s="805">
        <v>132</v>
      </c>
      <c r="C158" s="806" t="s">
        <v>1035</v>
      </c>
      <c r="D158" s="807">
        <f>D147</f>
        <v>15993250.29</v>
      </c>
      <c r="E158" s="807">
        <f>E147</f>
        <v>20776534.07</v>
      </c>
      <c r="F158" s="699"/>
      <c r="G158" s="810"/>
    </row>
    <row r="159" spans="1:6" s="672" customFormat="1" ht="20.25" customHeight="1" thickBot="1">
      <c r="A159" s="670"/>
      <c r="B159" s="703" t="s">
        <v>15</v>
      </c>
      <c r="C159" s="704"/>
      <c r="D159" s="812">
        <f>D155+D156+D157+D158</f>
        <v>1317509387.12</v>
      </c>
      <c r="E159" s="705">
        <f>E155+E156+E157+E158</f>
        <v>768739737.2500001</v>
      </c>
      <c r="F159" s="699"/>
    </row>
    <row r="161" ht="15.75">
      <c r="F161" s="710"/>
    </row>
    <row r="162" spans="4:5" ht="15.75">
      <c r="D162" s="710"/>
      <c r="E162" s="710"/>
    </row>
    <row r="164" ht="15.75">
      <c r="E164" s="710"/>
    </row>
    <row r="170" ht="15.75">
      <c r="E170" s="710"/>
    </row>
  </sheetData>
  <sheetProtection/>
  <mergeCells count="76">
    <mergeCell ref="E153:E154"/>
    <mergeCell ref="B159:C159"/>
    <mergeCell ref="B149:C149"/>
    <mergeCell ref="B151:D151"/>
    <mergeCell ref="B152:C152"/>
    <mergeCell ref="B153:B154"/>
    <mergeCell ref="C153:C154"/>
    <mergeCell ref="D153:D154"/>
    <mergeCell ref="B140:C140"/>
    <mergeCell ref="B141:D141"/>
    <mergeCell ref="D142:D143"/>
    <mergeCell ref="E142:E143"/>
    <mergeCell ref="B144:D144"/>
    <mergeCell ref="B147:C147"/>
    <mergeCell ref="B128:C128"/>
    <mergeCell ref="D130:D131"/>
    <mergeCell ref="E130:E131"/>
    <mergeCell ref="B132:D132"/>
    <mergeCell ref="B135:C135"/>
    <mergeCell ref="B136:D136"/>
    <mergeCell ref="B103:D103"/>
    <mergeCell ref="B108:C108"/>
    <mergeCell ref="B109:D109"/>
    <mergeCell ref="B118:C118"/>
    <mergeCell ref="B120:D120"/>
    <mergeCell ref="B124:C124"/>
    <mergeCell ref="B91:C91"/>
    <mergeCell ref="B95:C95"/>
    <mergeCell ref="B97:C97"/>
    <mergeCell ref="B100:E100"/>
    <mergeCell ref="D101:D102"/>
    <mergeCell ref="E101:E102"/>
    <mergeCell ref="B80:D80"/>
    <mergeCell ref="B81:C81"/>
    <mergeCell ref="B84:E84"/>
    <mergeCell ref="D85:D86"/>
    <mergeCell ref="E85:E86"/>
    <mergeCell ref="B87:D87"/>
    <mergeCell ref="B67:C67"/>
    <mergeCell ref="B71:C71"/>
    <mergeCell ref="D73:D74"/>
    <mergeCell ref="E73:E74"/>
    <mergeCell ref="B75:D75"/>
    <mergeCell ref="B79:C79"/>
    <mergeCell ref="B57:D57"/>
    <mergeCell ref="B58:C58"/>
    <mergeCell ref="B61:E61"/>
    <mergeCell ref="D62:D63"/>
    <mergeCell ref="E62:E63"/>
    <mergeCell ref="B64:D64"/>
    <mergeCell ref="B46:D46"/>
    <mergeCell ref="B49:C49"/>
    <mergeCell ref="D51:D52"/>
    <mergeCell ref="E51:E52"/>
    <mergeCell ref="B53:D53"/>
    <mergeCell ref="B56:C56"/>
    <mergeCell ref="B30:D30"/>
    <mergeCell ref="B34:C34"/>
    <mergeCell ref="B38:C38"/>
    <mergeCell ref="B40:C40"/>
    <mergeCell ref="B43:E43"/>
    <mergeCell ref="D44:D45"/>
    <mergeCell ref="E44:E45"/>
    <mergeCell ref="B19:E19"/>
    <mergeCell ref="D20:D21"/>
    <mergeCell ref="E20:E21"/>
    <mergeCell ref="B22:D22"/>
    <mergeCell ref="B26:C26"/>
    <mergeCell ref="D28:D29"/>
    <mergeCell ref="E28:E29"/>
    <mergeCell ref="B1:D1"/>
    <mergeCell ref="B3:E3"/>
    <mergeCell ref="D4:D5"/>
    <mergeCell ref="E4:E5"/>
    <mergeCell ref="B6:D6"/>
    <mergeCell ref="B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2017-05-22T08:15:25Z</cp:lastPrinted>
  <dcterms:created xsi:type="dcterms:W3CDTF">2013-01-30T14:16:43Z</dcterms:created>
  <dcterms:modified xsi:type="dcterms:W3CDTF">2017-07-05T07:04:54Z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2JAMSTVA 2016.xls</vt:lpwstr>
  </property>
</Properties>
</file>