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tabRatio="648" activeTab="0"/>
  </bookViews>
  <sheets>
    <sheet name="izvještaj o zaduživanju " sheetId="1" r:id="rId1"/>
  </sheets>
  <definedNames>
    <definedName name="_xlnm.Print_Titles" localSheetId="0">'izvještaj o zaduživanju '!$4:$4</definedName>
    <definedName name="_xlnm.Print_Area" localSheetId="0">'izvještaj o zaduživanju '!$A$1:$I$228</definedName>
  </definedNames>
  <calcPr fullCalcOnLoad="1"/>
</workbook>
</file>

<file path=xl/sharedStrings.xml><?xml version="1.0" encoding="utf-8"?>
<sst xmlns="http://schemas.openxmlformats.org/spreadsheetml/2006/main" count="653" uniqueCount="269">
  <si>
    <t>Naziv</t>
  </si>
  <si>
    <t>Red. broj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</si>
  <si>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</si>
  <si>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</si>
  <si>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</si>
  <si>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</si>
  <si>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</si>
  <si>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</si>
  <si>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</si>
  <si>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</si>
  <si>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</si>
  <si>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</si>
  <si>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</si>
  <si>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Valuta</t>
  </si>
  <si>
    <t>EUR</t>
  </si>
  <si>
    <t>HRK</t>
  </si>
  <si>
    <t>Obveznice - Serija 07 D-19</t>
  </si>
  <si>
    <t>Ukupno:</t>
  </si>
  <si>
    <t>USD</t>
  </si>
  <si>
    <t>Trezorski zapisi</t>
  </si>
  <si>
    <t>3.</t>
  </si>
  <si>
    <t>13.</t>
  </si>
  <si>
    <t>14.</t>
  </si>
  <si>
    <t>15.</t>
  </si>
  <si>
    <t>16.</t>
  </si>
  <si>
    <t>HBOR</t>
  </si>
  <si>
    <t xml:space="preserve">ZABA </t>
  </si>
  <si>
    <t>Viktor Lenac - HBOR G-04/03</t>
  </si>
  <si>
    <t>Valjaonica cijevi Sisak 2006</t>
  </si>
  <si>
    <t>Kraljevina Belgija Loan</t>
  </si>
  <si>
    <t>Euro-EUR obveznice/VIII</t>
  </si>
  <si>
    <t>HPB</t>
  </si>
  <si>
    <t>ZABA</t>
  </si>
  <si>
    <t>KFW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</si>
  <si>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</si>
  <si>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</si>
  <si>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</si>
  <si>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</si>
  <si>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</si>
  <si>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</si>
  <si>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</si>
  <si>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</si>
  <si>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</si>
  <si>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</si>
  <si>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</si>
  <si>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</si>
  <si>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</si>
  <si>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</si>
  <si>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</si>
  <si>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</si>
  <si>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</si>
  <si>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</si>
  <si>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</si>
  <si>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</si>
  <si>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</si>
  <si>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</si>
  <si>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</si>
  <si>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</si>
  <si>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</si>
  <si>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</si>
  <si>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Eurofima</t>
  </si>
  <si>
    <t>CHF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</si>
  <si>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</si>
  <si>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</si>
  <si>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</si>
  <si>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</si>
  <si>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</si>
  <si>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</si>
  <si>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</si>
  <si>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</si>
  <si>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</si>
  <si>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</si>
  <si>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</si>
  <si>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</si>
  <si>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36.</t>
  </si>
  <si>
    <t>Kredit 735,2 mil. HRK / Umirovljenički fond</t>
  </si>
  <si>
    <t>Credit Suisse</t>
  </si>
  <si>
    <t>Brodosplit F-006-10</t>
  </si>
  <si>
    <t>Brodotrogir F-007-10</t>
  </si>
  <si>
    <t>Brodogradnja 48/2012-DPVPJS</t>
  </si>
  <si>
    <t>Brodogradnja 49/2012-DPVPJS</t>
  </si>
  <si>
    <t>Brodogradnja 50/2012-DPVPJS</t>
  </si>
  <si>
    <t xml:space="preserve">Erste bank </t>
  </si>
  <si>
    <t>Brodosplit F-003-06</t>
  </si>
  <si>
    <t>Hypo banka</t>
  </si>
  <si>
    <t>OTP banka</t>
  </si>
  <si>
    <t>SGS</t>
  </si>
  <si>
    <t>PBZ</t>
  </si>
  <si>
    <t xml:space="preserve">Hrvatske vode KO-09/12 </t>
  </si>
  <si>
    <t>Domaći sindicirani FX zajam 760 mil. EUR</t>
  </si>
  <si>
    <t>Domaći sindicirani FX zajam 750 mil. EUR</t>
  </si>
  <si>
    <t>Domaći sindicirani FX zajam 500 mil. EUR</t>
  </si>
  <si>
    <t>KBC 2003 (EUR 73,2 mil.)</t>
  </si>
  <si>
    <t>KBC 2007 (HRK 572,8 mil.)</t>
  </si>
  <si>
    <t xml:space="preserve">EURO Trezorski zapisi </t>
  </si>
  <si>
    <t>OBVEZE ZA ZAJMOVE OD MEĐUNARODNIH ORGANIZACIJA - DUGOROČNE</t>
  </si>
  <si>
    <t>CEB</t>
  </si>
  <si>
    <t>F/P 01419-003-001 - Projekt obnove i moder. Škole narodnog zdravlja "A. Štampar" u Zg i Međ. centra za zdravstveni manag. "A. Štampar" u Du</t>
  </si>
  <si>
    <t>F/P 01351-002-001 - Projekt obnove zdravstvene infrastrukture</t>
  </si>
  <si>
    <t>F/P 01351-003-001 - Projekt obnove zdravstvene infrastrukture</t>
  </si>
  <si>
    <t>F/P 01456-002-001 - Projekt obnove i izgradnje školskih objekata u RH</t>
  </si>
  <si>
    <t>F/P 01456-003-001 - Projekt obnove i izgradnje školskih objekata u RH</t>
  </si>
  <si>
    <t>F/P 01456-004-001 - Projekt obnove i izgradnje školskih objekata u RH</t>
  </si>
  <si>
    <t>F/P 01511-001-002 - Projekt "Istraživanje, obnova i revitalizacija kulturne baštine Ilok - Vukovar - Vučedol"</t>
  </si>
  <si>
    <t>F/P 01511-002-002 - Projekt "Istraživanje, obnova i revitalizacija kulturne baštine Ilok - Vukovar - Vučedol"</t>
  </si>
  <si>
    <t>F/P 01511-003-002 - Projekt "Istraživanje, obnova i revitalizacija kulturne baštine Ilok - Vukovar - Vučedol"</t>
  </si>
  <si>
    <t>F/P 01511-004-002 - Projekt "Istraživanje, obnova i revitalizacija kulturne baštine Ilok - Vukovar - Vučedol"</t>
  </si>
  <si>
    <t>F/P 01576-001-002 - Projekt financiranja zdravstvenih ustanova u RH</t>
  </si>
  <si>
    <t>F/P 01576-002-002 - Projekt financiranja zdravstvenih ustanova u RH</t>
  </si>
  <si>
    <t>IBRD</t>
  </si>
  <si>
    <t>46130-HR VSL - Projekt tehničke pomoći u vezi sa stečajevima</t>
  </si>
  <si>
    <t>46410-HR VSL (SAL) - Strukturna prilagodba</t>
  </si>
  <si>
    <t>46720-HR VSL - Projekt ulaganja u mirovinski sustav</t>
  </si>
  <si>
    <t>46740-HR VSL - Projekt sređivanja zemljišnjih knjiga i katastra</t>
  </si>
  <si>
    <t>72830-HR FSL - Projekt socijalnog i gospodarskog oporavka</t>
  </si>
  <si>
    <t>73070-HR FSL - Projekt razvoja sustava socijalne skrbi</t>
  </si>
  <si>
    <t>73200-HR FSL - Hrvatski projekt tehnologijskog razvoja</t>
  </si>
  <si>
    <t>73320-HR FSL - Projekt razvoja sustava odgoja i obrazovanja</t>
  </si>
  <si>
    <t>73600-HR FSL - Projekt pravnog i instit. usklađiv. u području poljoprivrede s pravnom stečevinom EU</t>
  </si>
  <si>
    <t>74500-HR FSL (PAL2) - Drugi programski zajam za prilagodbu</t>
  </si>
  <si>
    <t>74530-HR FSL - Projekt unutarnje vode</t>
  </si>
  <si>
    <t>74710-HR FSL - Projekt modernizacije Porezne uprave</t>
  </si>
  <si>
    <t>75980-HR IFL FS - Projekt unapređenja hitne medicinske pomoći i investicijskog planiranja u zdravstvu</t>
  </si>
  <si>
    <t>76400-HR IFL FS - Projekt zaštite od onečišćenja voda na priobalnom području 2</t>
  </si>
  <si>
    <t>78460-HR IFL FS DPL - Zajam za razvojnu politiku u fiskalnom, socijalnom i financijskom sektoru</t>
  </si>
  <si>
    <t>78880-HR IFL FS - Projekt potpore pravosudnom sektoru</t>
  </si>
  <si>
    <t>80210-HR IFL FS - Projekt integracije u EU Natura 2000</t>
  </si>
  <si>
    <t>80630-HR IFL FS ERDPL - Zajam za razvojnu politiku gospodarskog oporavka</t>
  </si>
  <si>
    <t>80860-HR IFL FS - Projekt implementacije integriranog sustava zemljišne administracije</t>
  </si>
  <si>
    <t>OBVEZE ZA KREDITE I ZAJMOVE OD INSTITUCIJA I TIJELA EU - DUGOROČNE</t>
  </si>
  <si>
    <t>EIB</t>
  </si>
  <si>
    <t>FINo. 22.165 - Projekt "Obnove komunalne infrastrukture na područjima od posebne državne skrbi" (5 tranši)</t>
  </si>
  <si>
    <t>Banka / MFI</t>
  </si>
  <si>
    <t>Ukupno</t>
  </si>
  <si>
    <t>A.2.  DOMAĆE OBVEZE - DUGOROČNI KREDITI</t>
  </si>
  <si>
    <t>B.1. MEĐUNARODNE OBVEZE - OBVEZNICE</t>
  </si>
  <si>
    <t>B.2. MEĐUNARODNE OBVEZE - DUGOROČNI KREDITI</t>
  </si>
  <si>
    <t xml:space="preserve">SVEUKUPNO C): </t>
  </si>
  <si>
    <t>A.1.  DOMAĆE OBVEZE -  OBVEZNICE</t>
  </si>
  <si>
    <t>SVEUKUPNO A+B</t>
  </si>
  <si>
    <t>SVEUKUPNO A+B+C</t>
  </si>
  <si>
    <t>HPB / ZABA</t>
  </si>
  <si>
    <t>Brodogradilište 3. Maj F-013-04</t>
  </si>
  <si>
    <t>Brodogradilište 3. Maj F-014-05</t>
  </si>
  <si>
    <t>Brodogradilište Uljanik TOB I-1/05</t>
  </si>
  <si>
    <t>Brodogradilište Kraljevica A-013-06</t>
  </si>
  <si>
    <t>Brodosplit BSO F-004-06</t>
  </si>
  <si>
    <t>Brodosplit BSO F-017-06</t>
  </si>
  <si>
    <t>Euro-USD obveznice II D-20  (cross currency swap)</t>
  </si>
  <si>
    <t xml:space="preserve">Euro-USD obveznice I D-19 </t>
  </si>
  <si>
    <t>Euro-USD obveznice III D-21 (cross currency swap)</t>
  </si>
  <si>
    <t>Euro-USD obveznice IV D-17 (cross currency swap)</t>
  </si>
  <si>
    <t>12900 - Hrvatske željeznice</t>
  </si>
  <si>
    <t>2645 - Rekonstrukcija vučnih i voznih sredstava (HŽ-a)</t>
  </si>
  <si>
    <t xml:space="preserve">Brodogradilište 3. Maj F-008-10 </t>
  </si>
  <si>
    <t xml:space="preserve">Brodogradilište 3. Maj F-018-10 </t>
  </si>
  <si>
    <t xml:space="preserve">Brodogradilište 3. Maj F-031-09 </t>
  </si>
  <si>
    <t>IDA</t>
  </si>
  <si>
    <t>MIGA</t>
  </si>
  <si>
    <t>D. OBVEZE ZA MJENICE</t>
  </si>
  <si>
    <t>Brodogradnja - Erste preuzeto 2013 - 73,1 mil. USD</t>
  </si>
  <si>
    <t>ERSTE 1 milijarda HRK - HZZO 2013</t>
  </si>
  <si>
    <t>Euro-USD obveznice V D-23 (cross currency swap)</t>
  </si>
  <si>
    <t>BoA</t>
  </si>
  <si>
    <t>F/P 01379-003-001 - Projekt obnove Franjevačkog samostana Male braće</t>
  </si>
  <si>
    <t>Brodogradnja SGS - 41,4, mil. USD - preuzeto  2013</t>
  </si>
  <si>
    <t>Obveznice - Serija 19 D-24</t>
  </si>
  <si>
    <t>SGS 320 mil. HRK - HZZO 2013</t>
  </si>
  <si>
    <t>Sberbank 50 mil. EUR FX 2013</t>
  </si>
  <si>
    <t>Sberbank</t>
  </si>
  <si>
    <t>SGS 50 mil. EUR FX 2013</t>
  </si>
  <si>
    <t>Euro-USD obveznice VI D-24 (cross currency swap)</t>
  </si>
  <si>
    <t>F/P 01435-003-001 - Projekt održivi povratak prognanika i izbjeglica - povrat imovine i stambeno zbrinjavanje</t>
  </si>
  <si>
    <t>F/P 01498-001-002 - Projekt izgradnje objekata komunalne i društvene infrastrukture na hrv. otocima</t>
  </si>
  <si>
    <t>F/P 01498-002-002 - Projekt izgradnje objekata komunalne i društvene infrastrukture na hrv. otocima</t>
  </si>
  <si>
    <t>F/P 01498-003-002 - Projekt izgradnje objekata komunalne i društvene infrastrukture na hrv. otocima</t>
  </si>
  <si>
    <t>F/P 01498-004-002 - Projekt izgradnje objekata komunalne i društvene infrastrukture na hrv. otocima</t>
  </si>
  <si>
    <t>F/P 01498-005-002 - Projekt izgradnje objekata komunalne i društvene infrastrukture na hrv. otocima</t>
  </si>
  <si>
    <t>F/P 01511-005-002 - Projekt "Istraživanje, obnova i revitalizacija kulturne baštine Ilok - Vukovar - Vučedol"</t>
  </si>
  <si>
    <t>F/P 01576-003-002 - Projekt financiranja zdravstvenih ustanova u RH</t>
  </si>
  <si>
    <t>F/P 01751-001-001 - Projekt "Financiranje vodno-komunalne infrastrukture"</t>
  </si>
  <si>
    <t xml:space="preserve">72260-HR FSL - Projekt zaštite od onečišćenja voda u priobalnom području    </t>
  </si>
  <si>
    <t>82580-HR IFL FS - Drugi projekt tehnologijskog razvoja</t>
  </si>
  <si>
    <t>FINo. 21.051 - Projekt Hrvatske željeznice - Koridor V.c. (6 tranši)</t>
  </si>
  <si>
    <t>FINo. 22.881 - Okvirni višesektorski zajam za komunalnu infrastrukturu za Projekt - "Integralni razvoj lokalne zajednice" (6 tranši)</t>
  </si>
  <si>
    <t>FINo. 31.146 - Projekt razvoja infrastrukture na otocima i u priobalju (1 tranša)</t>
  </si>
  <si>
    <t>Hrvatske željeznice Infrastruktura F-027-09 preuzeto 2014</t>
  </si>
  <si>
    <t>Hrvatske željeznice Infrastruktura F-014-12 preuzeto 2014</t>
  </si>
  <si>
    <t>Hrvatske željeznice Infrastruktura F-004-11 preuzeto 2014</t>
  </si>
  <si>
    <t>Hrvatske željeznice Putnički prijevoz F-015-12 preuzeto 2014</t>
  </si>
  <si>
    <t>Euro-EUR obveznice/IX</t>
  </si>
  <si>
    <t>Sindicirani kredit 106,4 mil. EUR  / Umirovljenički fond</t>
  </si>
  <si>
    <t>Brodogradnja SGS (F-012-06 konverz.)</t>
  </si>
  <si>
    <t>Hypo 80 mil. EUR FX 2014</t>
  </si>
  <si>
    <t>Domaći sindicirani FX zajam 640 mil. EUR</t>
  </si>
  <si>
    <t>Obveznice - Serija 12 D-17</t>
  </si>
  <si>
    <t>Obveznice - Serija 13 D-20</t>
  </si>
  <si>
    <t>Obveznice - Serija 14 D-20</t>
  </si>
  <si>
    <t>Obveznice - Serija 15 D-17</t>
  </si>
  <si>
    <t>Obveznice - Serija 16 D-16</t>
  </si>
  <si>
    <t>Obveznice - Serija 17 D-22</t>
  </si>
  <si>
    <t>Obveznice - Serija 18 D-18</t>
  </si>
  <si>
    <t>Erste dugoročni devizni kredit 130 mil. EUR</t>
  </si>
  <si>
    <t>Hypo dugoročni devizni kredit 130 mil. EUR</t>
  </si>
  <si>
    <t>Brodogradilište 3. Maj A-022-05</t>
  </si>
  <si>
    <t>Brodogradnja ZABA 396 mil. EUR - preuzeto 2013</t>
  </si>
  <si>
    <t>Brodogradnja ZABA 706 mil. HRK - preuzeto 2013</t>
  </si>
  <si>
    <t>ZABA 265 mil. EUR - HZZO 2013</t>
  </si>
  <si>
    <t>Hrvatske željeznice Vuča vlakova F-001-11 preuzeto 2014</t>
  </si>
  <si>
    <t>Hrvatske željeznice Vuča vlakova F-022-10 preuzeto 2014</t>
  </si>
  <si>
    <t>EURO FX Trezorski zapisi</t>
  </si>
  <si>
    <t>2665 - Eurofima</t>
  </si>
  <si>
    <t>Marryl Lynch Bank of America kredit 300 mil. EUR 2013</t>
  </si>
  <si>
    <t>Brodogradnja - Erste preuzeto 2013 - 5,7 mil. EUR</t>
  </si>
  <si>
    <t>Srednji tečaj HNB-a na kraju razdoblja.</t>
  </si>
  <si>
    <t>Euro-EUR obveznice/X</t>
  </si>
  <si>
    <t>eur</t>
  </si>
  <si>
    <t>hrk</t>
  </si>
  <si>
    <t>usd</t>
  </si>
  <si>
    <t>eur i eur FX</t>
  </si>
  <si>
    <t>chf</t>
  </si>
  <si>
    <t>Brodogradnja 19,6 mil. EUR</t>
  </si>
  <si>
    <t>Hrvatske željeznice Infrastruktura F-003-13 preuzeto 2015</t>
  </si>
  <si>
    <t>F/P 01751-002-001 - Projekt "Financiranje vodno-komunalne infrastrukture"</t>
  </si>
  <si>
    <t xml:space="preserve">83640-HR IFL FS ERDPL 2 - Drugi zajam za razvojnu politiku gospodarskog oporavka </t>
  </si>
  <si>
    <t>83650-HR IFL FS - Program poboljšanja kvalitete i djelotvornosti pružanja zdravstvenih usluga</t>
  </si>
  <si>
    <t>F/P 01498-006-002 - Projekt izgradnje objekata komunalne i društvene infrastrukture na hrv. otocima</t>
  </si>
  <si>
    <t>F/P 01751-003-000 - Projekt "Financiranje vodno-komunalne infrastrukture"</t>
  </si>
  <si>
    <t>84260-HR IFL FS - Projekt modernizacije sustava socijalne zaštite</t>
  </si>
  <si>
    <t>FINo. 25.749 - Projekt sufinanciranja EU IPA ISPA 2007-2011. (5 tranši)</t>
  </si>
  <si>
    <t xml:space="preserve">C 1.) JAVNI ZAJMOVI CEB-a i IBRD-a + EBRD ZAJAM BR. 733 UGOVOREN UZ DRŽAVNO JAMSTVO (ali otplatu izvršava MF temeljem Zakona*)  </t>
  </si>
  <si>
    <t xml:space="preserve">C. 2.) JAVNI ZAJMOVI EIB-a </t>
  </si>
  <si>
    <t xml:space="preserve">Sindicirani kredit 720 mil. HRK </t>
  </si>
  <si>
    <t>31.12.2015.</t>
  </si>
  <si>
    <t>Stanje obveza na dan 31.12.2015.(org.val.)</t>
  </si>
  <si>
    <t>Stanje  obveza na 31.12.2015. u kunama</t>
  </si>
  <si>
    <t>Obveznice - Serija 20 D-25</t>
  </si>
  <si>
    <t>Obveznice - Serija 21 D-26</t>
  </si>
  <si>
    <t>Hrvatske željeznice Infrastruktura F-008-13 preuzeto 2015</t>
  </si>
  <si>
    <t>Hrvatske željeznice Infrastruktura F-011-13 preuzeto 2015</t>
  </si>
  <si>
    <t>Hrvatske željeznice Putnički prijevoz F-001-14 preuzeto 2015</t>
  </si>
  <si>
    <t>Sindicirani kredit 528,5 mil. EUR</t>
  </si>
  <si>
    <t>Hrvatske željeznice Cargo F-005-06 preuzeto 2015</t>
  </si>
  <si>
    <t>Hrvatske željeznice Putnički prijevoz F-009-13 preuzeto 2015</t>
  </si>
  <si>
    <t>Hypo 600 mil. HRK 2015</t>
  </si>
  <si>
    <t>Kredit 112 mil. HRK / Refinanciranje preuzetih obveza HŽ Cargo</t>
  </si>
  <si>
    <t>Kredit 400 mil. HRK / Refinanciranje preuzetih obveza HŽ Cargo</t>
  </si>
  <si>
    <t>56.</t>
  </si>
  <si>
    <t>ukupno</t>
  </si>
  <si>
    <t>PBZ/HPB</t>
  </si>
  <si>
    <t>STANJE DUGA 31.12.2015. I 30.06.2016. GODINE</t>
  </si>
  <si>
    <t>Stanje obveza na dan 30.06.2016.(org.val.)</t>
  </si>
  <si>
    <t>Stanje  obveza na 30.06.2016. u kunama</t>
  </si>
  <si>
    <t>30.06.2016.</t>
  </si>
  <si>
    <t>ZABA 1 milijarda HRK 2021 FIX</t>
  </si>
  <si>
    <t>ZABA 1 milijarda HRK 2023</t>
  </si>
  <si>
    <t>ZABA kratkoročni devizni kredit 300 mil. EUR FX 2016</t>
  </si>
  <si>
    <t>A.3. DOMAĆE OBVEZE - KRATKOROČNI KREDITI</t>
  </si>
  <si>
    <t>A.4. DOMAĆE OBVEZE - TREZORSKI ZAPISI (glavnice)</t>
  </si>
  <si>
    <t>UKUPNO A.1.+ A.2.+A.3.+A.4.:</t>
  </si>
  <si>
    <t>UKUPNO B.1.+ B.2.:</t>
  </si>
  <si>
    <t>BEZ TZ</t>
  </si>
  <si>
    <t>F/P 01751-004-000 - Projekt "Financiranje vodno-komunalne infrastrukture"</t>
  </si>
  <si>
    <t>85180-HR IFL VS - Projekt poduzetničkog kapitala za inovacije i poduzetništvo</t>
  </si>
  <si>
    <r>
      <t>C. 1.)</t>
    </r>
    <r>
      <rPr>
        <b/>
        <sz val="10"/>
        <rFont val="Times New Roman"/>
        <family val="1"/>
      </rPr>
      <t xml:space="preserve"> UKUPNO JAVNI ZAJMOVI CEB-a i IBRD-a (1.-51.)</t>
    </r>
  </si>
  <si>
    <t>FINo. 31.176 - Projekt "Financiranje vodno-komunalne infrastrukture" (4 tranše)</t>
  </si>
  <si>
    <t>FINo. 84.395 - Projekt nacionalnog sufinanciranja EU fondova u razdoblju od 2014. - 2020. godine (1 tranša)</t>
  </si>
  <si>
    <t>C 2.) UKUPNO JAVNI ZAJMOVI EIB-a (1.-7.)</t>
  </si>
  <si>
    <t>D. UKUPNO MJENICE (1.-2.)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</si>
</sst>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"/>
    <numFmt numFmtId="181" formatCode="#,##0.000000"/>
    <numFmt numFmtId="182" formatCode="#,##0.00000000"/>
    <numFmt numFmtId="183" formatCode="0.00000000"/>
    <numFmt numFmtId="184" formatCode="#,##0.0\ [$USD]"/>
    <numFmt numFmtId="185" formatCode="0.000"/>
    <numFmt numFmtId="186" formatCode="#,##0.0\ [$EUR]"/>
    <numFmt numFmtId="187" formatCode="#,##0.00;[Red]#,##0.00"/>
    <numFmt numFmtId="188" formatCode="#,##0.0"/>
    <numFmt numFmtId="189" formatCode="0.000000"/>
    <numFmt numFmtId="190" formatCode="&quot;Da&quot;;&quot;Da&quot;;&quot;Ne&quot;"/>
    <numFmt numFmtId="191" formatCode="&quot;Istinito&quot;;&quot;Istinito&quot;;&quot;Neistinito&quot;"/>
    <numFmt numFmtId="192" formatCode="&quot;Uključeno&quot;;&quot;Uključeno&quot;;&quot;Isključeno&quot;"/>
    <numFmt numFmtId="193" formatCode="0.00000"/>
    <numFmt numFmtId="194" formatCode="mmm/yyyy"/>
    <numFmt numFmtId="195" formatCode="&quot;True&quot;;&quot;True&quot;;&quot;False&quot;"/>
    <numFmt numFmtId="196" formatCode="[$¥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12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ck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6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4" fontId="3" fillId="0" borderId="22" xfId="0" applyNumberFormat="1" applyFont="1" applyFill="1" applyBorder="1" applyAlignment="1">
      <alignment vertical="center"/>
    </xf>
    <xf numFmtId="14" fontId="4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4" fontId="54" fillId="0" borderId="0" xfId="0" applyNumberFormat="1" applyFont="1" applyFill="1" applyAlignment="1">
      <alignment vertical="center"/>
    </xf>
    <xf numFmtId="4" fontId="5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4" fontId="55" fillId="0" borderId="0" xfId="0" applyNumberFormat="1" applyFont="1" applyFill="1" applyBorder="1" applyAlignment="1">
      <alignment vertical="center"/>
    </xf>
    <xf numFmtId="4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" fontId="56" fillId="0" borderId="0" xfId="0" applyNumberFormat="1" applyFont="1" applyFill="1" applyAlignment="1">
      <alignment vertical="center"/>
    </xf>
    <xf numFmtId="0" fontId="57" fillId="0" borderId="35" xfId="0" applyFont="1" applyBorder="1" applyAlignment="1">
      <alignment vertical="center"/>
    </xf>
    <xf numFmtId="0" fontId="57" fillId="0" borderId="21" xfId="0" applyFont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4" fillId="0" borderId="28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4" fontId="15" fillId="0" borderId="2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4" fontId="15" fillId="0" borderId="40" xfId="0" applyNumberFormat="1" applyFont="1" applyFill="1" applyBorder="1" applyAlignment="1">
      <alignment vertical="center"/>
    </xf>
    <xf numFmtId="4" fontId="15" fillId="0" borderId="26" xfId="0" applyNumberFormat="1" applyFont="1" applyFill="1" applyBorder="1" applyAlignment="1">
      <alignment vertical="center"/>
    </xf>
    <xf numFmtId="0" fontId="3" fillId="0" borderId="39" xfId="0" applyFont="1" applyBorder="1" applyAlignment="1">
      <alignment/>
    </xf>
    <xf numFmtId="4" fontId="17" fillId="0" borderId="0" xfId="0" applyNumberFormat="1" applyFont="1" applyFill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89" fontId="3" fillId="0" borderId="43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textRotation="180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textRotation="180"/>
    </xf>
    <xf numFmtId="0" fontId="5" fillId="0" borderId="19" xfId="0" applyFont="1" applyFill="1" applyBorder="1" applyAlignment="1">
      <alignment vertical="center" textRotation="180"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textRotation="180"/>
    </xf>
    <xf numFmtId="4" fontId="15" fillId="0" borderId="45" xfId="0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6" fillId="0" borderId="13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4" fontId="15" fillId="0" borderId="48" xfId="0" applyNumberFormat="1" applyFont="1" applyFill="1" applyBorder="1" applyAlignment="1">
      <alignment horizontal="left" vertical="center" wrapText="1"/>
    </xf>
    <xf numFmtId="4" fontId="15" fillId="0" borderId="17" xfId="0" applyNumberFormat="1" applyFont="1" applyFill="1" applyBorder="1" applyAlignment="1">
      <alignment horizontal="left" vertical="center" wrapText="1"/>
    </xf>
    <xf numFmtId="4" fontId="15" fillId="0" borderId="49" xfId="0" applyNumberFormat="1" applyFont="1" applyFill="1" applyBorder="1" applyAlignment="1">
      <alignment horizontal="left" vertical="center" wrapText="1"/>
    </xf>
    <xf numFmtId="4" fontId="15" fillId="0" borderId="50" xfId="0" applyNumberFormat="1" applyFont="1" applyFill="1" applyBorder="1" applyAlignment="1">
      <alignment horizontal="left" vertical="center" wrapText="1"/>
    </xf>
    <xf numFmtId="4" fontId="15" fillId="0" borderId="51" xfId="0" applyNumberFormat="1" applyFont="1" applyFill="1" applyBorder="1" applyAlignment="1">
      <alignment horizontal="left" vertical="center" wrapText="1"/>
    </xf>
    <xf numFmtId="4" fontId="15" fillId="0" borderId="52" xfId="0" applyNumberFormat="1" applyFont="1" applyFill="1" applyBorder="1" applyAlignment="1">
      <alignment horizontal="left" vertical="center" wrapText="1"/>
    </xf>
    <xf numFmtId="4" fontId="15" fillId="0" borderId="45" xfId="0" applyNumberFormat="1" applyFont="1" applyFill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4" fontId="15" fillId="0" borderId="45" xfId="0" applyNumberFormat="1" applyFont="1" applyFill="1" applyBorder="1" applyAlignment="1">
      <alignment horizontal="right" vertical="center" wrapText="1"/>
    </xf>
    <xf numFmtId="4" fontId="15" fillId="0" borderId="34" xfId="0" applyNumberFormat="1" applyFont="1" applyFill="1" applyBorder="1" applyAlignment="1">
      <alignment horizontal="right" vertical="center" wrapText="1"/>
    </xf>
    <xf numFmtId="4" fontId="15" fillId="0" borderId="53" xfId="0" applyNumberFormat="1" applyFont="1" applyFill="1" applyBorder="1" applyAlignment="1">
      <alignment horizontal="right" vertical="center"/>
    </xf>
    <xf numFmtId="4" fontId="15" fillId="0" borderId="5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" fontId="15" fillId="0" borderId="40" xfId="0" applyNumberFormat="1" applyFont="1" applyFill="1" applyBorder="1" applyAlignment="1">
      <alignment horizontal="left" vertical="center"/>
    </xf>
    <xf numFmtId="4" fontId="15" fillId="0" borderId="28" xfId="0" applyNumberFormat="1" applyFont="1" applyFill="1" applyBorder="1" applyAlignment="1">
      <alignment horizontal="left" vertical="center"/>
    </xf>
    <xf numFmtId="4" fontId="15" fillId="0" borderId="31" xfId="0" applyNumberFormat="1" applyFont="1" applyFill="1" applyBorder="1" applyAlignment="1">
      <alignment horizontal="left" vertical="center"/>
    </xf>
    <xf numFmtId="4" fontId="15" fillId="0" borderId="34" xfId="0" applyNumberFormat="1" applyFont="1" applyFill="1" applyBorder="1" applyAlignment="1">
      <alignment horizontal="right" vertical="center"/>
    </xf>
    <xf numFmtId="4" fontId="15" fillId="0" borderId="49" xfId="0" applyNumberFormat="1" applyFont="1" applyFill="1" applyBorder="1" applyAlignment="1">
      <alignment horizontal="right" vertical="center"/>
    </xf>
    <xf numFmtId="4" fontId="15" fillId="0" borderId="52" xfId="0" applyNumberFormat="1" applyFont="1" applyFill="1" applyBorder="1" applyAlignment="1">
      <alignment horizontal="right" vertical="center"/>
    </xf>
    <xf numFmtId="4" fontId="15" fillId="0" borderId="26" xfId="0" applyNumberFormat="1" applyFont="1" applyFill="1" applyBorder="1" applyAlignment="1">
      <alignment horizontal="left" vertical="center"/>
    </xf>
    <xf numFmtId="4" fontId="15" fillId="0" borderId="48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49" xfId="0" applyNumberFormat="1" applyFont="1" applyFill="1" applyBorder="1" applyAlignment="1">
      <alignment horizontal="center" vertical="center" wrapText="1"/>
    </xf>
    <xf numFmtId="4" fontId="15" fillId="0" borderId="50" xfId="0" applyNumberFormat="1" applyFont="1" applyFill="1" applyBorder="1" applyAlignment="1">
      <alignment horizontal="center" vertical="center" wrapText="1"/>
    </xf>
    <xf numFmtId="4" fontId="15" fillId="0" borderId="51" xfId="0" applyNumberFormat="1" applyFont="1" applyFill="1" applyBorder="1" applyAlignment="1">
      <alignment horizontal="center" vertical="center" wrapText="1"/>
    </xf>
    <xf numFmtId="4" fontId="15" fillId="0" borderId="52" xfId="0" applyNumberFormat="1" applyFont="1" applyFill="1" applyBorder="1" applyAlignment="1">
      <alignment horizontal="center" vertical="center" wrapText="1"/>
    </xf>
    <xf numFmtId="4" fontId="15" fillId="0" borderId="45" xfId="0" applyNumberFormat="1" applyFont="1" applyFill="1" applyBorder="1" applyAlignment="1">
      <alignment horizontal="center" vertical="center" wrapText="1"/>
    </xf>
    <xf numFmtId="4" fontId="15" fillId="0" borderId="3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horizontal="center" vertical="center" textRotation="18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8"/>
  <sheetViews>
    <sheetView tabSelected="1" zoomScale="130" zoomScaleNormal="130" zoomScaleSheetLayoutView="100" zoomScalePageLayoutView="0" workbookViewId="0" topLeftCell="A193">
      <selection activeCell="B218" sqref="B218"/>
    </sheetView>
  </sheetViews>
  <sheetFormatPr defaultColWidth="9.140625" defaultRowHeight="12.75"/>
  <cols>
    <col min="1" max="1" width="5.7109375" style="183" customWidth="1"/>
    <col min="2" max="2" width="6.57421875" style="38" customWidth="1"/>
    <col min="3" max="3" width="52.28125" style="38" customWidth="1"/>
    <col min="4" max="4" width="11.140625" style="38" customWidth="1"/>
    <col min="5" max="5" width="11.57421875" style="38" customWidth="1"/>
    <col min="6" max="6" width="15.57421875" style="38" customWidth="1"/>
    <col min="7" max="8" width="20.140625" style="38" customWidth="1"/>
    <col min="9" max="9" width="20.140625" style="41" customWidth="1"/>
    <col min="10" max="10" width="6.8515625" style="41" customWidth="1"/>
    <col min="11" max="11" width="14.8515625" style="38" hidden="1" customWidth="1"/>
    <col min="12" max="12" width="8.8515625" style="38" hidden="1" customWidth="1"/>
    <col min="13" max="13" width="8.28125" style="38" hidden="1" customWidth="1"/>
    <col min="14" max="14" width="10.00390625" style="38" hidden="1" customWidth="1"/>
    <col min="15" max="16384" width="9.140625" style="38" customWidth="1"/>
  </cols>
  <sheetData>
    <row r="1" spans="2:10" ht="15.75">
      <c r="B1" s="231" t="s">
        <v>250</v>
      </c>
      <c r="C1" s="231"/>
      <c r="D1" s="231"/>
      <c r="E1" s="231"/>
      <c r="F1" s="232"/>
      <c r="G1" s="232"/>
      <c r="H1" s="39"/>
      <c r="I1" s="63"/>
      <c r="J1" s="63"/>
    </row>
    <row r="2" spans="2:10" ht="15.75">
      <c r="B2" s="231"/>
      <c r="C2" s="231"/>
      <c r="D2" s="231"/>
      <c r="E2" s="231"/>
      <c r="F2" s="232"/>
      <c r="G2" s="232"/>
      <c r="H2" s="39"/>
      <c r="I2" s="63"/>
      <c r="J2" s="63"/>
    </row>
    <row r="3" spans="11:14" ht="15.75">
      <c r="K3" s="240"/>
      <c r="L3" s="240"/>
      <c r="M3" s="240"/>
      <c r="N3" s="240"/>
    </row>
    <row r="4" spans="2:15" ht="42">
      <c r="B4" s="16" t="s">
        <v>1</v>
      </c>
      <c r="C4" s="16" t="s">
        <v>0</v>
      </c>
      <c r="D4" s="16" t="s">
        <v>132</v>
      </c>
      <c r="E4" s="10" t="s">
        <v>13</v>
      </c>
      <c r="F4" s="12" t="s">
        <v>234</v>
      </c>
      <c r="G4" s="10" t="s">
        <v>235</v>
      </c>
      <c r="H4" s="12" t="s">
        <v>251</v>
      </c>
      <c r="I4" s="10" t="s">
        <v>252</v>
      </c>
      <c r="J4" s="50"/>
      <c r="K4" s="237" t="s">
        <v>214</v>
      </c>
      <c r="L4" s="238"/>
      <c r="M4" s="239"/>
      <c r="N4" s="57"/>
      <c r="O4" s="20"/>
    </row>
    <row r="5" spans="2:13" ht="15.75">
      <c r="B5" s="17"/>
      <c r="C5" s="17"/>
      <c r="D5" s="17"/>
      <c r="E5" s="14"/>
      <c r="F5" s="11"/>
      <c r="G5" s="14"/>
      <c r="H5" s="14"/>
      <c r="I5" s="15"/>
      <c r="J5" s="51"/>
      <c r="K5" s="56"/>
      <c r="L5" s="53" t="s">
        <v>233</v>
      </c>
      <c r="M5" s="53" t="s">
        <v>253</v>
      </c>
    </row>
    <row r="6" spans="2:13" ht="25.5" customHeight="1">
      <c r="B6" s="233" t="s">
        <v>138</v>
      </c>
      <c r="C6" s="234"/>
      <c r="D6" s="234"/>
      <c r="E6" s="234"/>
      <c r="F6" s="234"/>
      <c r="G6" s="234"/>
      <c r="H6" s="234"/>
      <c r="I6" s="235"/>
      <c r="J6" s="64"/>
      <c r="K6" s="46"/>
      <c r="L6" s="46"/>
      <c r="M6" s="46"/>
    </row>
    <row r="7" spans="2:13" ht="12.75" customHeight="1">
      <c r="B7" s="2" t="s">
        <v>2</v>
      </c>
      <c r="C7" s="3" t="s">
        <v>16</v>
      </c>
      <c r="D7" s="2"/>
      <c r="E7" s="18" t="s">
        <v>14</v>
      </c>
      <c r="F7" s="19">
        <v>1000000000</v>
      </c>
      <c r="G7" s="19">
        <f>+F7*$L$7</f>
        <v>7635047000</v>
      </c>
      <c r="H7" s="19">
        <v>1000000000</v>
      </c>
      <c r="I7" s="19">
        <f>+H7*$M$7</f>
        <v>7512737000</v>
      </c>
      <c r="J7" s="52"/>
      <c r="K7" s="48" t="s">
        <v>14</v>
      </c>
      <c r="L7" s="111">
        <v>7.635047</v>
      </c>
      <c r="M7" s="130">
        <v>7.512737</v>
      </c>
    </row>
    <row r="8" spans="2:15" ht="12.75" customHeight="1">
      <c r="B8" s="2" t="s">
        <v>3</v>
      </c>
      <c r="C8" s="3" t="s">
        <v>195</v>
      </c>
      <c r="D8" s="2"/>
      <c r="E8" s="18" t="s">
        <v>15</v>
      </c>
      <c r="F8" s="19">
        <v>5500000000</v>
      </c>
      <c r="G8" s="19">
        <f>+F8</f>
        <v>5500000000</v>
      </c>
      <c r="H8" s="19">
        <v>5500000000</v>
      </c>
      <c r="I8" s="19">
        <f>+H8</f>
        <v>5500000000</v>
      </c>
      <c r="J8" s="52"/>
      <c r="K8" s="49" t="s">
        <v>18</v>
      </c>
      <c r="L8" s="111">
        <v>6.991801</v>
      </c>
      <c r="M8" s="130">
        <v>6.791482</v>
      </c>
      <c r="O8" s="57"/>
    </row>
    <row r="9" spans="2:16" ht="12.75" customHeight="1">
      <c r="B9" s="2" t="s">
        <v>20</v>
      </c>
      <c r="C9" s="3" t="s">
        <v>196</v>
      </c>
      <c r="D9" s="2"/>
      <c r="E9" s="18" t="s">
        <v>15</v>
      </c>
      <c r="F9" s="19">
        <v>5000000000</v>
      </c>
      <c r="G9" s="19">
        <f>+F9</f>
        <v>5000000000</v>
      </c>
      <c r="H9" s="19">
        <v>5000000000</v>
      </c>
      <c r="I9" s="19">
        <f>+H9</f>
        <v>5000000000</v>
      </c>
      <c r="J9" s="21"/>
      <c r="K9" s="47" t="s">
        <v>61</v>
      </c>
      <c r="L9" s="111">
        <v>7.059683</v>
      </c>
      <c r="M9" s="131">
        <v>6.929291</v>
      </c>
      <c r="O9" s="20"/>
      <c r="P9" s="20"/>
    </row>
    <row r="10" spans="2:15" ht="12.75" customHeight="1">
      <c r="B10" s="2" t="s">
        <v>4</v>
      </c>
      <c r="C10" s="3" t="s">
        <v>197</v>
      </c>
      <c r="D10" s="2"/>
      <c r="E10" s="18" t="s">
        <v>14</v>
      </c>
      <c r="F10" s="19">
        <v>1000000000</v>
      </c>
      <c r="G10" s="19">
        <f>+F10*$L$7</f>
        <v>7635047000</v>
      </c>
      <c r="H10" s="19">
        <v>1000000000</v>
      </c>
      <c r="I10" s="19">
        <f>+H10*$M$7</f>
        <v>7512737000</v>
      </c>
      <c r="J10" s="21"/>
      <c r="K10" s="40"/>
      <c r="M10" s="65"/>
      <c r="O10" s="20"/>
    </row>
    <row r="11" spans="2:10" ht="12.75" customHeight="1">
      <c r="B11" s="2" t="s">
        <v>5</v>
      </c>
      <c r="C11" s="3" t="s">
        <v>198</v>
      </c>
      <c r="D11" s="2"/>
      <c r="E11" s="18" t="s">
        <v>15</v>
      </c>
      <c r="F11" s="19">
        <v>4000000000</v>
      </c>
      <c r="G11" s="19">
        <f>+F11</f>
        <v>4000000000</v>
      </c>
      <c r="H11" s="19">
        <v>4000000000</v>
      </c>
      <c r="I11" s="19">
        <f>+H11</f>
        <v>4000000000</v>
      </c>
      <c r="J11" s="21"/>
    </row>
    <row r="12" spans="2:15" ht="12.75" customHeight="1">
      <c r="B12" s="2" t="s">
        <v>6</v>
      </c>
      <c r="C12" s="3" t="s">
        <v>199</v>
      </c>
      <c r="D12" s="2"/>
      <c r="E12" s="18" t="s">
        <v>15</v>
      </c>
      <c r="F12" s="19">
        <v>3500000000</v>
      </c>
      <c r="G12" s="19">
        <f>+F12</f>
        <v>3500000000</v>
      </c>
      <c r="H12" s="19">
        <v>3500000000</v>
      </c>
      <c r="I12" s="19">
        <f>+H12</f>
        <v>3500000000</v>
      </c>
      <c r="J12" s="21"/>
      <c r="N12" s="20"/>
      <c r="O12" s="20"/>
    </row>
    <row r="13" spans="2:10" ht="12.75" customHeight="1">
      <c r="B13" s="2" t="s">
        <v>7</v>
      </c>
      <c r="C13" s="3" t="s">
        <v>200</v>
      </c>
      <c r="D13" s="2"/>
      <c r="E13" s="18" t="s">
        <v>14</v>
      </c>
      <c r="F13" s="19">
        <v>1000000000</v>
      </c>
      <c r="G13" s="19">
        <f>+F13*$L$7</f>
        <v>7635047000</v>
      </c>
      <c r="H13" s="19">
        <v>1000000000</v>
      </c>
      <c r="I13" s="19">
        <f>+H13*$M$7</f>
        <v>7512737000</v>
      </c>
      <c r="J13" s="21"/>
    </row>
    <row r="14" spans="2:10" ht="12.75" customHeight="1">
      <c r="B14" s="2" t="s">
        <v>8</v>
      </c>
      <c r="C14" s="3" t="s">
        <v>201</v>
      </c>
      <c r="D14" s="2"/>
      <c r="E14" s="2" t="s">
        <v>15</v>
      </c>
      <c r="F14" s="19">
        <v>6000000000</v>
      </c>
      <c r="G14" s="19">
        <f>+F14</f>
        <v>6000000000</v>
      </c>
      <c r="H14" s="19">
        <v>6000000000</v>
      </c>
      <c r="I14" s="19">
        <f>+H14</f>
        <v>6000000000</v>
      </c>
      <c r="J14" s="21"/>
    </row>
    <row r="15" spans="1:10" ht="12.75" customHeight="1">
      <c r="A15" s="184"/>
      <c r="B15" s="2" t="s">
        <v>9</v>
      </c>
      <c r="C15" s="3" t="s">
        <v>166</v>
      </c>
      <c r="D15" s="2"/>
      <c r="E15" s="2" t="s">
        <v>14</v>
      </c>
      <c r="F15" s="31">
        <v>1400000000</v>
      </c>
      <c r="G15" s="19">
        <f>+F15*$L$7</f>
        <v>10689065800</v>
      </c>
      <c r="H15" s="31">
        <v>1400000000</v>
      </c>
      <c r="I15" s="19">
        <f>+H15*$M$7</f>
        <v>10517831800</v>
      </c>
      <c r="J15" s="21"/>
    </row>
    <row r="16" spans="1:12" ht="12.75" customHeight="1">
      <c r="A16" s="184"/>
      <c r="B16" s="2" t="s">
        <v>10</v>
      </c>
      <c r="C16" s="112" t="s">
        <v>236</v>
      </c>
      <c r="D16" s="113"/>
      <c r="E16" s="113" t="s">
        <v>15</v>
      </c>
      <c r="F16" s="19">
        <v>6000000000</v>
      </c>
      <c r="G16" s="19">
        <f>+F16</f>
        <v>6000000000</v>
      </c>
      <c r="H16" s="19">
        <v>6000000000</v>
      </c>
      <c r="I16" s="19">
        <f>+H16</f>
        <v>6000000000</v>
      </c>
      <c r="J16" s="21"/>
      <c r="L16" s="40"/>
    </row>
    <row r="17" spans="1:12" ht="12.75" customHeight="1" thickBot="1">
      <c r="A17" s="184"/>
      <c r="B17" s="2" t="s">
        <v>11</v>
      </c>
      <c r="C17" s="3" t="s">
        <v>237</v>
      </c>
      <c r="D17" s="2"/>
      <c r="E17" s="2" t="s">
        <v>15</v>
      </c>
      <c r="F17" s="31">
        <v>6000000000</v>
      </c>
      <c r="G17" s="19">
        <f>+F17</f>
        <v>6000000000</v>
      </c>
      <c r="H17" s="31">
        <v>10000000000</v>
      </c>
      <c r="I17" s="19">
        <f>+H17</f>
        <v>10000000000</v>
      </c>
      <c r="J17" s="21"/>
      <c r="K17" s="118">
        <f>H7+H10+H13+H15</f>
        <v>4400000000</v>
      </c>
      <c r="L17" s="119" t="s">
        <v>216</v>
      </c>
    </row>
    <row r="18" spans="1:12" ht="12.75" customHeight="1" thickBot="1" thickTop="1">
      <c r="A18" s="184"/>
      <c r="B18" s="66"/>
      <c r="C18" s="67" t="s">
        <v>17</v>
      </c>
      <c r="D18" s="66"/>
      <c r="E18" s="66" t="s">
        <v>15</v>
      </c>
      <c r="F18" s="68"/>
      <c r="G18" s="68">
        <f>SUM(G7:G17)</f>
        <v>69594206800</v>
      </c>
      <c r="H18" s="68"/>
      <c r="I18" s="68">
        <f>SUM(I7:I17)</f>
        <v>73056042800</v>
      </c>
      <c r="J18" s="21"/>
      <c r="K18" s="118">
        <f>H8+H9+H11+H12+H14+H16+H17</f>
        <v>40000000000</v>
      </c>
      <c r="L18" s="120" t="s">
        <v>217</v>
      </c>
    </row>
    <row r="19" spans="1:12" ht="12.75" customHeight="1" thickTop="1">
      <c r="A19" s="184"/>
      <c r="B19" s="25"/>
      <c r="C19" s="26"/>
      <c r="D19" s="27"/>
      <c r="E19" s="27"/>
      <c r="F19" s="28"/>
      <c r="G19" s="28"/>
      <c r="H19" s="29"/>
      <c r="I19" s="30"/>
      <c r="J19" s="21"/>
      <c r="K19" s="118">
        <f>K17*M7+K18</f>
        <v>73056042800</v>
      </c>
      <c r="L19" s="119" t="s">
        <v>248</v>
      </c>
    </row>
    <row r="20" spans="1:12" ht="25.5" customHeight="1">
      <c r="A20" s="184"/>
      <c r="B20" s="236" t="s">
        <v>134</v>
      </c>
      <c r="C20" s="234"/>
      <c r="D20" s="234"/>
      <c r="E20" s="234"/>
      <c r="F20" s="234"/>
      <c r="G20" s="234"/>
      <c r="H20" s="234"/>
      <c r="I20" s="235"/>
      <c r="J20" s="21"/>
      <c r="K20" s="104"/>
      <c r="L20" s="104"/>
    </row>
    <row r="21" spans="1:12" ht="12.75" customHeight="1">
      <c r="A21" s="262">
        <v>622</v>
      </c>
      <c r="B21" s="2" t="s">
        <v>2</v>
      </c>
      <c r="C21" s="3" t="s">
        <v>89</v>
      </c>
      <c r="D21" s="2"/>
      <c r="E21" s="2" t="s">
        <v>14</v>
      </c>
      <c r="F21" s="19">
        <v>96863310.63</v>
      </c>
      <c r="G21" s="19">
        <f>+F21*$L$7</f>
        <v>739555929.2356496</v>
      </c>
      <c r="H21" s="19">
        <v>0</v>
      </c>
      <c r="I21" s="19">
        <f>+H21*$M$7</f>
        <v>0</v>
      </c>
      <c r="J21" s="28"/>
      <c r="K21" s="104"/>
      <c r="L21" s="104"/>
    </row>
    <row r="22" spans="1:12" ht="12.75" customHeight="1">
      <c r="A22" s="262"/>
      <c r="B22" s="2" t="s">
        <v>3</v>
      </c>
      <c r="C22" s="3" t="s">
        <v>90</v>
      </c>
      <c r="D22" s="2"/>
      <c r="E22" s="2" t="s">
        <v>14</v>
      </c>
      <c r="F22" s="19">
        <v>105833333.34</v>
      </c>
      <c r="G22" s="19">
        <f>+F22*$L$7</f>
        <v>808042474.217567</v>
      </c>
      <c r="H22" s="19">
        <v>105833333.34</v>
      </c>
      <c r="I22" s="19">
        <f aca="true" t="shared" si="0" ref="I22:I73">+H22*$M$7</f>
        <v>795097999.2167517</v>
      </c>
      <c r="J22" s="44"/>
      <c r="K22" s="105"/>
      <c r="L22" s="104"/>
    </row>
    <row r="23" spans="1:255" s="20" customFormat="1" ht="12.75" customHeight="1">
      <c r="A23" s="185"/>
      <c r="B23" s="2" t="s">
        <v>20</v>
      </c>
      <c r="C23" s="3" t="s">
        <v>91</v>
      </c>
      <c r="D23" s="2"/>
      <c r="E23" s="2" t="s">
        <v>14</v>
      </c>
      <c r="F23" s="19">
        <v>191678026.1</v>
      </c>
      <c r="G23" s="19">
        <f>+F23*$L$7</f>
        <v>1463470738.1407266</v>
      </c>
      <c r="H23" s="19">
        <v>54172346.38</v>
      </c>
      <c r="I23" s="19">
        <f t="shared" si="0"/>
        <v>406982591.02584213</v>
      </c>
      <c r="J23" s="69"/>
      <c r="M23" s="38"/>
      <c r="N23" s="27"/>
      <c r="O23" s="28"/>
      <c r="P23" s="28"/>
      <c r="Q23" s="28"/>
      <c r="R23" s="28"/>
      <c r="S23" s="70"/>
      <c r="T23" s="26"/>
      <c r="U23" s="27"/>
      <c r="V23" s="27"/>
      <c r="W23" s="28"/>
      <c r="X23" s="28"/>
      <c r="Y23" s="28"/>
      <c r="Z23" s="28"/>
      <c r="AA23" s="70"/>
      <c r="AB23" s="26"/>
      <c r="AC23" s="27"/>
      <c r="AD23" s="27"/>
      <c r="AE23" s="28"/>
      <c r="AF23" s="28"/>
      <c r="AG23" s="28"/>
      <c r="AH23" s="28"/>
      <c r="AI23" s="70"/>
      <c r="AJ23" s="26"/>
      <c r="AK23" s="27"/>
      <c r="AL23" s="27"/>
      <c r="AM23" s="28"/>
      <c r="AN23" s="28"/>
      <c r="AO23" s="28"/>
      <c r="AP23" s="28"/>
      <c r="AQ23" s="70"/>
      <c r="AR23" s="26"/>
      <c r="AS23" s="27"/>
      <c r="AT23" s="27"/>
      <c r="AU23" s="28"/>
      <c r="AV23" s="28"/>
      <c r="AW23" s="28"/>
      <c r="AX23" s="28"/>
      <c r="AY23" s="70"/>
      <c r="AZ23" s="26"/>
      <c r="BA23" s="27"/>
      <c r="BB23" s="27"/>
      <c r="BC23" s="28"/>
      <c r="BD23" s="28"/>
      <c r="BE23" s="28"/>
      <c r="BF23" s="28"/>
      <c r="BG23" s="70"/>
      <c r="BH23" s="26"/>
      <c r="BI23" s="27"/>
      <c r="BJ23" s="27"/>
      <c r="BK23" s="28"/>
      <c r="BL23" s="28"/>
      <c r="BM23" s="28"/>
      <c r="BN23" s="28"/>
      <c r="BO23" s="70"/>
      <c r="BP23" s="26"/>
      <c r="BQ23" s="27"/>
      <c r="BR23" s="27"/>
      <c r="BS23" s="28"/>
      <c r="BT23" s="28"/>
      <c r="BU23" s="28"/>
      <c r="BV23" s="28"/>
      <c r="BW23" s="70"/>
      <c r="BX23" s="26"/>
      <c r="BY23" s="27"/>
      <c r="BZ23" s="27"/>
      <c r="CA23" s="28"/>
      <c r="CB23" s="28"/>
      <c r="CC23" s="28"/>
      <c r="CD23" s="28"/>
      <c r="CE23" s="70"/>
      <c r="CF23" s="26"/>
      <c r="CG23" s="27"/>
      <c r="CH23" s="27"/>
      <c r="CI23" s="28"/>
      <c r="CJ23" s="28"/>
      <c r="CK23" s="28"/>
      <c r="CL23" s="28"/>
      <c r="CM23" s="70"/>
      <c r="CN23" s="26"/>
      <c r="CO23" s="27"/>
      <c r="CP23" s="27"/>
      <c r="CQ23" s="28"/>
      <c r="CR23" s="28"/>
      <c r="CS23" s="28"/>
      <c r="CT23" s="28"/>
      <c r="CU23" s="70"/>
      <c r="CV23" s="26"/>
      <c r="CW23" s="27"/>
      <c r="CX23" s="27"/>
      <c r="CY23" s="28"/>
      <c r="CZ23" s="28"/>
      <c r="DA23" s="28"/>
      <c r="DB23" s="28"/>
      <c r="DC23" s="70"/>
      <c r="DD23" s="26"/>
      <c r="DE23" s="27"/>
      <c r="DF23" s="27"/>
      <c r="DG23" s="28"/>
      <c r="DH23" s="28"/>
      <c r="DI23" s="28"/>
      <c r="DJ23" s="28"/>
      <c r="DK23" s="70"/>
      <c r="DL23" s="26"/>
      <c r="DM23" s="27"/>
      <c r="DN23" s="27"/>
      <c r="DO23" s="28"/>
      <c r="DP23" s="28"/>
      <c r="DQ23" s="28"/>
      <c r="DR23" s="28"/>
      <c r="DS23" s="70"/>
      <c r="DT23" s="26"/>
      <c r="DU23" s="27"/>
      <c r="DV23" s="27"/>
      <c r="DW23" s="28"/>
      <c r="DX23" s="28"/>
      <c r="DY23" s="28"/>
      <c r="DZ23" s="28"/>
      <c r="EA23" s="70"/>
      <c r="EB23" s="26"/>
      <c r="EC23" s="27"/>
      <c r="ED23" s="27"/>
      <c r="EE23" s="28"/>
      <c r="EF23" s="28"/>
      <c r="EG23" s="28"/>
      <c r="EH23" s="28"/>
      <c r="EI23" s="70"/>
      <c r="EJ23" s="26"/>
      <c r="EK23" s="27"/>
      <c r="EL23" s="27"/>
      <c r="EM23" s="28"/>
      <c r="EN23" s="28"/>
      <c r="EO23" s="28"/>
      <c r="EP23" s="28"/>
      <c r="EQ23" s="70"/>
      <c r="ER23" s="26"/>
      <c r="ES23" s="27"/>
      <c r="ET23" s="27"/>
      <c r="EU23" s="28"/>
      <c r="EV23" s="28"/>
      <c r="EW23" s="28"/>
      <c r="EX23" s="28"/>
      <c r="EY23" s="70"/>
      <c r="EZ23" s="26"/>
      <c r="FA23" s="27"/>
      <c r="FB23" s="27"/>
      <c r="FC23" s="28"/>
      <c r="FD23" s="28"/>
      <c r="FE23" s="28"/>
      <c r="FF23" s="28"/>
      <c r="FG23" s="70"/>
      <c r="FH23" s="26"/>
      <c r="FI23" s="27"/>
      <c r="FJ23" s="27"/>
      <c r="FK23" s="28"/>
      <c r="FL23" s="28"/>
      <c r="FM23" s="28"/>
      <c r="FN23" s="28"/>
      <c r="FO23" s="70"/>
      <c r="FP23" s="26"/>
      <c r="FQ23" s="27"/>
      <c r="FR23" s="27"/>
      <c r="FS23" s="28"/>
      <c r="FT23" s="28"/>
      <c r="FU23" s="28"/>
      <c r="FV23" s="28"/>
      <c r="FW23" s="70"/>
      <c r="FX23" s="26"/>
      <c r="FY23" s="27"/>
      <c r="FZ23" s="27"/>
      <c r="GA23" s="28"/>
      <c r="GB23" s="28"/>
      <c r="GC23" s="28"/>
      <c r="GD23" s="28"/>
      <c r="GE23" s="70"/>
      <c r="GF23" s="26"/>
      <c r="GG23" s="27"/>
      <c r="GH23" s="27"/>
      <c r="GI23" s="28"/>
      <c r="GJ23" s="28"/>
      <c r="GK23" s="28"/>
      <c r="GL23" s="28"/>
      <c r="GM23" s="70"/>
      <c r="GN23" s="26"/>
      <c r="GO23" s="27"/>
      <c r="GP23" s="27"/>
      <c r="GQ23" s="28"/>
      <c r="GR23" s="28"/>
      <c r="GS23" s="28"/>
      <c r="GT23" s="28"/>
      <c r="GU23" s="70"/>
      <c r="GV23" s="26"/>
      <c r="GW23" s="27"/>
      <c r="GX23" s="27"/>
      <c r="GY23" s="28"/>
      <c r="GZ23" s="28"/>
      <c r="HA23" s="28"/>
      <c r="HB23" s="28"/>
      <c r="HC23" s="70"/>
      <c r="HD23" s="26"/>
      <c r="HE23" s="27"/>
      <c r="HF23" s="27"/>
      <c r="HG23" s="28"/>
      <c r="HH23" s="28"/>
      <c r="HI23" s="28"/>
      <c r="HJ23" s="28"/>
      <c r="HK23" s="70"/>
      <c r="HL23" s="26"/>
      <c r="HM23" s="27"/>
      <c r="HN23" s="27"/>
      <c r="HO23" s="28"/>
      <c r="HP23" s="28"/>
      <c r="HQ23" s="28"/>
      <c r="HR23" s="28"/>
      <c r="HS23" s="70"/>
      <c r="HT23" s="26"/>
      <c r="HU23" s="27"/>
      <c r="HV23" s="27"/>
      <c r="HW23" s="28"/>
      <c r="HX23" s="28"/>
      <c r="HY23" s="28"/>
      <c r="HZ23" s="28"/>
      <c r="IA23" s="70"/>
      <c r="IB23" s="26"/>
      <c r="IC23" s="27"/>
      <c r="ID23" s="27"/>
      <c r="IE23" s="28"/>
      <c r="IF23" s="28"/>
      <c r="IG23" s="28"/>
      <c r="IH23" s="28"/>
      <c r="II23" s="70"/>
      <c r="IJ23" s="26"/>
      <c r="IK23" s="27"/>
      <c r="IL23" s="27"/>
      <c r="IM23" s="28"/>
      <c r="IN23" s="28"/>
      <c r="IO23" s="28"/>
      <c r="IP23" s="28"/>
      <c r="IQ23" s="70"/>
      <c r="IR23" s="26"/>
      <c r="IS23" s="27"/>
      <c r="IT23" s="27"/>
      <c r="IU23" s="28"/>
    </row>
    <row r="24" spans="1:255" s="20" customFormat="1" ht="12.75" customHeight="1">
      <c r="A24" s="186"/>
      <c r="B24" s="2" t="s">
        <v>4</v>
      </c>
      <c r="C24" s="3" t="s">
        <v>191</v>
      </c>
      <c r="D24" s="2" t="s">
        <v>26</v>
      </c>
      <c r="E24" s="2" t="s">
        <v>14</v>
      </c>
      <c r="F24" s="19">
        <v>106400000</v>
      </c>
      <c r="G24" s="19">
        <f>+F24*$L$7</f>
        <v>812369000.8000001</v>
      </c>
      <c r="H24" s="19">
        <v>106400000</v>
      </c>
      <c r="I24" s="19">
        <f t="shared" si="0"/>
        <v>799355216.8000001</v>
      </c>
      <c r="J24" s="21"/>
      <c r="M24" s="38"/>
      <c r="N24" s="27"/>
      <c r="O24" s="28"/>
      <c r="P24" s="28"/>
      <c r="Q24" s="28"/>
      <c r="R24" s="28"/>
      <c r="S24" s="27"/>
      <c r="T24" s="26"/>
      <c r="U24" s="27"/>
      <c r="V24" s="27"/>
      <c r="W24" s="28"/>
      <c r="X24" s="28"/>
      <c r="Y24" s="28"/>
      <c r="Z24" s="28"/>
      <c r="AA24" s="27"/>
      <c r="AB24" s="26"/>
      <c r="AC24" s="27"/>
      <c r="AD24" s="27"/>
      <c r="AE24" s="28"/>
      <c r="AF24" s="28"/>
      <c r="AG24" s="28"/>
      <c r="AH24" s="28"/>
      <c r="AI24" s="27"/>
      <c r="AJ24" s="26"/>
      <c r="AK24" s="27"/>
      <c r="AL24" s="27"/>
      <c r="AM24" s="28"/>
      <c r="AN24" s="28"/>
      <c r="AO24" s="28"/>
      <c r="AP24" s="28"/>
      <c r="AQ24" s="27"/>
      <c r="AR24" s="26"/>
      <c r="AS24" s="27"/>
      <c r="AT24" s="27"/>
      <c r="AU24" s="28"/>
      <c r="AV24" s="28"/>
      <c r="AW24" s="28"/>
      <c r="AX24" s="28"/>
      <c r="AY24" s="27"/>
      <c r="AZ24" s="26"/>
      <c r="BA24" s="27"/>
      <c r="BB24" s="27"/>
      <c r="BC24" s="28"/>
      <c r="BD24" s="28"/>
      <c r="BE24" s="28"/>
      <c r="BF24" s="28"/>
      <c r="BG24" s="27"/>
      <c r="BH24" s="26"/>
      <c r="BI24" s="27"/>
      <c r="BJ24" s="27"/>
      <c r="BK24" s="28"/>
      <c r="BL24" s="28"/>
      <c r="BM24" s="28"/>
      <c r="BN24" s="28"/>
      <c r="BO24" s="27"/>
      <c r="BP24" s="26"/>
      <c r="BQ24" s="27"/>
      <c r="BR24" s="27"/>
      <c r="BS24" s="28"/>
      <c r="BT24" s="28"/>
      <c r="BU24" s="28"/>
      <c r="BV24" s="28"/>
      <c r="BW24" s="27"/>
      <c r="BX24" s="26"/>
      <c r="BY24" s="27"/>
      <c r="BZ24" s="27"/>
      <c r="CA24" s="28"/>
      <c r="CB24" s="28"/>
      <c r="CC24" s="28"/>
      <c r="CD24" s="28"/>
      <c r="CE24" s="27"/>
      <c r="CF24" s="26"/>
      <c r="CG24" s="27"/>
      <c r="CH24" s="27"/>
      <c r="CI24" s="28"/>
      <c r="CJ24" s="28"/>
      <c r="CK24" s="28"/>
      <c r="CL24" s="28"/>
      <c r="CM24" s="27"/>
      <c r="CN24" s="26"/>
      <c r="CO24" s="27"/>
      <c r="CP24" s="27"/>
      <c r="CQ24" s="28"/>
      <c r="CR24" s="28"/>
      <c r="CS24" s="28"/>
      <c r="CT24" s="28"/>
      <c r="CU24" s="27"/>
      <c r="CV24" s="26"/>
      <c r="CW24" s="27"/>
      <c r="CX24" s="27"/>
      <c r="CY24" s="28"/>
      <c r="CZ24" s="28"/>
      <c r="DA24" s="28"/>
      <c r="DB24" s="28"/>
      <c r="DC24" s="27"/>
      <c r="DD24" s="26"/>
      <c r="DE24" s="27"/>
      <c r="DF24" s="27"/>
      <c r="DG24" s="28"/>
      <c r="DH24" s="28"/>
      <c r="DI24" s="28"/>
      <c r="DJ24" s="28"/>
      <c r="DK24" s="27"/>
      <c r="DL24" s="26"/>
      <c r="DM24" s="27"/>
      <c r="DN24" s="27"/>
      <c r="DO24" s="28"/>
      <c r="DP24" s="28"/>
      <c r="DQ24" s="28"/>
      <c r="DR24" s="28"/>
      <c r="DS24" s="27"/>
      <c r="DT24" s="26"/>
      <c r="DU24" s="27"/>
      <c r="DV24" s="27"/>
      <c r="DW24" s="28"/>
      <c r="DX24" s="28"/>
      <c r="DY24" s="28"/>
      <c r="DZ24" s="28"/>
      <c r="EA24" s="27"/>
      <c r="EB24" s="26"/>
      <c r="EC24" s="27"/>
      <c r="ED24" s="27"/>
      <c r="EE24" s="28"/>
      <c r="EF24" s="28"/>
      <c r="EG24" s="28"/>
      <c r="EH24" s="28"/>
      <c r="EI24" s="27"/>
      <c r="EJ24" s="26"/>
      <c r="EK24" s="27"/>
      <c r="EL24" s="27"/>
      <c r="EM24" s="28"/>
      <c r="EN24" s="28"/>
      <c r="EO24" s="28"/>
      <c r="EP24" s="28"/>
      <c r="EQ24" s="27"/>
      <c r="ER24" s="26"/>
      <c r="ES24" s="27"/>
      <c r="ET24" s="27"/>
      <c r="EU24" s="28"/>
      <c r="EV24" s="28"/>
      <c r="EW24" s="28"/>
      <c r="EX24" s="28"/>
      <c r="EY24" s="27"/>
      <c r="EZ24" s="26"/>
      <c r="FA24" s="27"/>
      <c r="FB24" s="27"/>
      <c r="FC24" s="28"/>
      <c r="FD24" s="28"/>
      <c r="FE24" s="28"/>
      <c r="FF24" s="28"/>
      <c r="FG24" s="27"/>
      <c r="FH24" s="26"/>
      <c r="FI24" s="27"/>
      <c r="FJ24" s="27"/>
      <c r="FK24" s="28"/>
      <c r="FL24" s="28"/>
      <c r="FM24" s="28"/>
      <c r="FN24" s="28"/>
      <c r="FO24" s="27"/>
      <c r="FP24" s="26"/>
      <c r="FQ24" s="27"/>
      <c r="FR24" s="27"/>
      <c r="FS24" s="28"/>
      <c r="FT24" s="28"/>
      <c r="FU24" s="28"/>
      <c r="FV24" s="28"/>
      <c r="FW24" s="27"/>
      <c r="FX24" s="26"/>
      <c r="FY24" s="27"/>
      <c r="FZ24" s="27"/>
      <c r="GA24" s="28"/>
      <c r="GB24" s="28"/>
      <c r="GC24" s="28"/>
      <c r="GD24" s="28"/>
      <c r="GE24" s="27"/>
      <c r="GF24" s="26"/>
      <c r="GG24" s="27"/>
      <c r="GH24" s="27"/>
      <c r="GI24" s="28"/>
      <c r="GJ24" s="28"/>
      <c r="GK24" s="28"/>
      <c r="GL24" s="28"/>
      <c r="GM24" s="27"/>
      <c r="GN24" s="26"/>
      <c r="GO24" s="27"/>
      <c r="GP24" s="27"/>
      <c r="GQ24" s="28"/>
      <c r="GR24" s="28"/>
      <c r="GS24" s="28"/>
      <c r="GT24" s="28"/>
      <c r="GU24" s="27"/>
      <c r="GV24" s="26"/>
      <c r="GW24" s="27"/>
      <c r="GX24" s="27"/>
      <c r="GY24" s="28"/>
      <c r="GZ24" s="28"/>
      <c r="HA24" s="28"/>
      <c r="HB24" s="28"/>
      <c r="HC24" s="27"/>
      <c r="HD24" s="26"/>
      <c r="HE24" s="27"/>
      <c r="HF24" s="27"/>
      <c r="HG24" s="28"/>
      <c r="HH24" s="28"/>
      <c r="HI24" s="28"/>
      <c r="HJ24" s="28"/>
      <c r="HK24" s="27"/>
      <c r="HL24" s="26"/>
      <c r="HM24" s="27"/>
      <c r="HN24" s="27"/>
      <c r="HO24" s="28"/>
      <c r="HP24" s="28"/>
      <c r="HQ24" s="28"/>
      <c r="HR24" s="28"/>
      <c r="HS24" s="27"/>
      <c r="HT24" s="26"/>
      <c r="HU24" s="27"/>
      <c r="HV24" s="27"/>
      <c r="HW24" s="28"/>
      <c r="HX24" s="28"/>
      <c r="HY24" s="28"/>
      <c r="HZ24" s="28"/>
      <c r="IA24" s="27"/>
      <c r="IB24" s="26"/>
      <c r="IC24" s="27"/>
      <c r="ID24" s="27"/>
      <c r="IE24" s="28"/>
      <c r="IF24" s="28"/>
      <c r="IG24" s="28"/>
      <c r="IH24" s="28"/>
      <c r="II24" s="27"/>
      <c r="IJ24" s="26"/>
      <c r="IK24" s="27"/>
      <c r="IL24" s="27"/>
      <c r="IM24" s="28"/>
      <c r="IN24" s="28"/>
      <c r="IO24" s="28"/>
      <c r="IP24" s="28"/>
      <c r="IQ24" s="27"/>
      <c r="IR24" s="26"/>
      <c r="IS24" s="27"/>
      <c r="IT24" s="27"/>
      <c r="IU24" s="28"/>
    </row>
    <row r="25" spans="1:255" s="20" customFormat="1" ht="12.75" customHeight="1">
      <c r="A25" s="186"/>
      <c r="B25" s="2" t="s">
        <v>5</v>
      </c>
      <c r="C25" s="3" t="s">
        <v>75</v>
      </c>
      <c r="D25" s="2" t="s">
        <v>31</v>
      </c>
      <c r="E25" s="2" t="s">
        <v>15</v>
      </c>
      <c r="F25" s="19">
        <v>735200000</v>
      </c>
      <c r="G25" s="19">
        <f>+F25</f>
        <v>735200000</v>
      </c>
      <c r="H25" s="19">
        <v>735200000</v>
      </c>
      <c r="I25" s="19">
        <f>H25</f>
        <v>735200000</v>
      </c>
      <c r="J25" s="21"/>
      <c r="M25" s="38"/>
      <c r="N25" s="27"/>
      <c r="O25" s="28"/>
      <c r="P25" s="28"/>
      <c r="Q25" s="28"/>
      <c r="R25" s="28"/>
      <c r="S25" s="27"/>
      <c r="T25" s="26"/>
      <c r="U25" s="27"/>
      <c r="V25" s="27"/>
      <c r="W25" s="28"/>
      <c r="X25" s="28"/>
      <c r="Y25" s="28"/>
      <c r="Z25" s="28"/>
      <c r="AA25" s="27"/>
      <c r="AB25" s="26"/>
      <c r="AC25" s="27"/>
      <c r="AD25" s="27"/>
      <c r="AE25" s="28"/>
      <c r="AF25" s="28"/>
      <c r="AG25" s="28"/>
      <c r="AH25" s="28"/>
      <c r="AI25" s="27"/>
      <c r="AJ25" s="26"/>
      <c r="AK25" s="27"/>
      <c r="AL25" s="27"/>
      <c r="AM25" s="28"/>
      <c r="AN25" s="28"/>
      <c r="AO25" s="28"/>
      <c r="AP25" s="28"/>
      <c r="AQ25" s="27"/>
      <c r="AR25" s="26"/>
      <c r="AS25" s="27"/>
      <c r="AT25" s="27"/>
      <c r="AU25" s="28"/>
      <c r="AV25" s="28"/>
      <c r="AW25" s="28"/>
      <c r="AX25" s="28"/>
      <c r="AY25" s="27"/>
      <c r="AZ25" s="26"/>
      <c r="BA25" s="27"/>
      <c r="BB25" s="27"/>
      <c r="BC25" s="28"/>
      <c r="BD25" s="28"/>
      <c r="BE25" s="28"/>
      <c r="BF25" s="28"/>
      <c r="BG25" s="27"/>
      <c r="BH25" s="26"/>
      <c r="BI25" s="27"/>
      <c r="BJ25" s="27"/>
      <c r="BK25" s="28"/>
      <c r="BL25" s="28"/>
      <c r="BM25" s="28"/>
      <c r="BN25" s="28"/>
      <c r="BO25" s="27"/>
      <c r="BP25" s="26"/>
      <c r="BQ25" s="27"/>
      <c r="BR25" s="27"/>
      <c r="BS25" s="28"/>
      <c r="BT25" s="28"/>
      <c r="BU25" s="28"/>
      <c r="BV25" s="28"/>
      <c r="BW25" s="27"/>
      <c r="BX25" s="26"/>
      <c r="BY25" s="27"/>
      <c r="BZ25" s="27"/>
      <c r="CA25" s="28"/>
      <c r="CB25" s="28"/>
      <c r="CC25" s="28"/>
      <c r="CD25" s="28"/>
      <c r="CE25" s="27"/>
      <c r="CF25" s="26"/>
      <c r="CG25" s="27"/>
      <c r="CH25" s="27"/>
      <c r="CI25" s="28"/>
      <c r="CJ25" s="28"/>
      <c r="CK25" s="28"/>
      <c r="CL25" s="28"/>
      <c r="CM25" s="27"/>
      <c r="CN25" s="26"/>
      <c r="CO25" s="27"/>
      <c r="CP25" s="27"/>
      <c r="CQ25" s="28"/>
      <c r="CR25" s="28"/>
      <c r="CS25" s="28"/>
      <c r="CT25" s="28"/>
      <c r="CU25" s="27"/>
      <c r="CV25" s="26"/>
      <c r="CW25" s="27"/>
      <c r="CX25" s="27"/>
      <c r="CY25" s="28"/>
      <c r="CZ25" s="28"/>
      <c r="DA25" s="28"/>
      <c r="DB25" s="28"/>
      <c r="DC25" s="27"/>
      <c r="DD25" s="26"/>
      <c r="DE25" s="27"/>
      <c r="DF25" s="27"/>
      <c r="DG25" s="28"/>
      <c r="DH25" s="28"/>
      <c r="DI25" s="28"/>
      <c r="DJ25" s="28"/>
      <c r="DK25" s="27"/>
      <c r="DL25" s="26"/>
      <c r="DM25" s="27"/>
      <c r="DN25" s="27"/>
      <c r="DO25" s="28"/>
      <c r="DP25" s="28"/>
      <c r="DQ25" s="28"/>
      <c r="DR25" s="28"/>
      <c r="DS25" s="27"/>
      <c r="DT25" s="26"/>
      <c r="DU25" s="27"/>
      <c r="DV25" s="27"/>
      <c r="DW25" s="28"/>
      <c r="DX25" s="28"/>
      <c r="DY25" s="28"/>
      <c r="DZ25" s="28"/>
      <c r="EA25" s="27"/>
      <c r="EB25" s="26"/>
      <c r="EC25" s="27"/>
      <c r="ED25" s="27"/>
      <c r="EE25" s="28"/>
      <c r="EF25" s="28"/>
      <c r="EG25" s="28"/>
      <c r="EH25" s="28"/>
      <c r="EI25" s="27"/>
      <c r="EJ25" s="26"/>
      <c r="EK25" s="27"/>
      <c r="EL25" s="27"/>
      <c r="EM25" s="28"/>
      <c r="EN25" s="28"/>
      <c r="EO25" s="28"/>
      <c r="EP25" s="28"/>
      <c r="EQ25" s="27"/>
      <c r="ER25" s="26"/>
      <c r="ES25" s="27"/>
      <c r="ET25" s="27"/>
      <c r="EU25" s="28"/>
      <c r="EV25" s="28"/>
      <c r="EW25" s="28"/>
      <c r="EX25" s="28"/>
      <c r="EY25" s="27"/>
      <c r="EZ25" s="26"/>
      <c r="FA25" s="27"/>
      <c r="FB25" s="27"/>
      <c r="FC25" s="28"/>
      <c r="FD25" s="28"/>
      <c r="FE25" s="28"/>
      <c r="FF25" s="28"/>
      <c r="FG25" s="27"/>
      <c r="FH25" s="26"/>
      <c r="FI25" s="27"/>
      <c r="FJ25" s="27"/>
      <c r="FK25" s="28"/>
      <c r="FL25" s="28"/>
      <c r="FM25" s="28"/>
      <c r="FN25" s="28"/>
      <c r="FO25" s="27"/>
      <c r="FP25" s="26"/>
      <c r="FQ25" s="27"/>
      <c r="FR25" s="27"/>
      <c r="FS25" s="28"/>
      <c r="FT25" s="28"/>
      <c r="FU25" s="28"/>
      <c r="FV25" s="28"/>
      <c r="FW25" s="27"/>
      <c r="FX25" s="26"/>
      <c r="FY25" s="27"/>
      <c r="FZ25" s="27"/>
      <c r="GA25" s="28"/>
      <c r="GB25" s="28"/>
      <c r="GC25" s="28"/>
      <c r="GD25" s="28"/>
      <c r="GE25" s="27"/>
      <c r="GF25" s="26"/>
      <c r="GG25" s="27"/>
      <c r="GH25" s="27"/>
      <c r="GI25" s="28"/>
      <c r="GJ25" s="28"/>
      <c r="GK25" s="28"/>
      <c r="GL25" s="28"/>
      <c r="GM25" s="27"/>
      <c r="GN25" s="26"/>
      <c r="GO25" s="27"/>
      <c r="GP25" s="27"/>
      <c r="GQ25" s="28"/>
      <c r="GR25" s="28"/>
      <c r="GS25" s="28"/>
      <c r="GT25" s="28"/>
      <c r="GU25" s="27"/>
      <c r="GV25" s="26"/>
      <c r="GW25" s="27"/>
      <c r="GX25" s="27"/>
      <c r="GY25" s="28"/>
      <c r="GZ25" s="28"/>
      <c r="HA25" s="28"/>
      <c r="HB25" s="28"/>
      <c r="HC25" s="27"/>
      <c r="HD25" s="26"/>
      <c r="HE25" s="27"/>
      <c r="HF25" s="27"/>
      <c r="HG25" s="28"/>
      <c r="HH25" s="28"/>
      <c r="HI25" s="28"/>
      <c r="HJ25" s="28"/>
      <c r="HK25" s="27"/>
      <c r="HL25" s="26"/>
      <c r="HM25" s="27"/>
      <c r="HN25" s="27"/>
      <c r="HO25" s="28"/>
      <c r="HP25" s="28"/>
      <c r="HQ25" s="28"/>
      <c r="HR25" s="28"/>
      <c r="HS25" s="27"/>
      <c r="HT25" s="26"/>
      <c r="HU25" s="27"/>
      <c r="HV25" s="27"/>
      <c r="HW25" s="28"/>
      <c r="HX25" s="28"/>
      <c r="HY25" s="28"/>
      <c r="HZ25" s="28"/>
      <c r="IA25" s="27"/>
      <c r="IB25" s="26"/>
      <c r="IC25" s="27"/>
      <c r="ID25" s="27"/>
      <c r="IE25" s="28"/>
      <c r="IF25" s="28"/>
      <c r="IG25" s="28"/>
      <c r="IH25" s="28"/>
      <c r="II25" s="27"/>
      <c r="IJ25" s="26"/>
      <c r="IK25" s="27"/>
      <c r="IL25" s="27"/>
      <c r="IM25" s="28"/>
      <c r="IN25" s="28"/>
      <c r="IO25" s="28"/>
      <c r="IP25" s="28"/>
      <c r="IQ25" s="27"/>
      <c r="IR25" s="26"/>
      <c r="IS25" s="27"/>
      <c r="IT25" s="27"/>
      <c r="IU25" s="28"/>
    </row>
    <row r="26" spans="1:255" s="20" customFormat="1" ht="12.75" customHeight="1">
      <c r="A26" s="186"/>
      <c r="B26" s="2" t="s">
        <v>6</v>
      </c>
      <c r="C26" s="3" t="s">
        <v>232</v>
      </c>
      <c r="D26" s="2" t="s">
        <v>141</v>
      </c>
      <c r="E26" s="2" t="s">
        <v>15</v>
      </c>
      <c r="F26" s="19">
        <v>677647058.82</v>
      </c>
      <c r="G26" s="19">
        <f>+F26</f>
        <v>677647058.82</v>
      </c>
      <c r="H26" s="19">
        <v>592941176.46</v>
      </c>
      <c r="I26" s="19">
        <f>H26</f>
        <v>592941176.46</v>
      </c>
      <c r="J26" s="21"/>
      <c r="M26" s="38"/>
      <c r="N26" s="27"/>
      <c r="O26" s="28"/>
      <c r="P26" s="28"/>
      <c r="Q26" s="28"/>
      <c r="R26" s="28"/>
      <c r="S26" s="27"/>
      <c r="T26" s="26"/>
      <c r="U26" s="27"/>
      <c r="V26" s="27"/>
      <c r="W26" s="28"/>
      <c r="X26" s="28"/>
      <c r="Y26" s="28"/>
      <c r="Z26" s="28"/>
      <c r="AA26" s="27"/>
      <c r="AB26" s="26"/>
      <c r="AC26" s="27"/>
      <c r="AD26" s="27"/>
      <c r="AE26" s="28"/>
      <c r="AF26" s="28"/>
      <c r="AG26" s="28"/>
      <c r="AH26" s="28"/>
      <c r="AI26" s="27"/>
      <c r="AJ26" s="26"/>
      <c r="AK26" s="27"/>
      <c r="AL26" s="27"/>
      <c r="AM26" s="28"/>
      <c r="AN26" s="28"/>
      <c r="AO26" s="28"/>
      <c r="AP26" s="28"/>
      <c r="AQ26" s="27"/>
      <c r="AR26" s="26"/>
      <c r="AS26" s="27"/>
      <c r="AT26" s="27"/>
      <c r="AU26" s="28"/>
      <c r="AV26" s="28"/>
      <c r="AW26" s="28"/>
      <c r="AX26" s="28"/>
      <c r="AY26" s="27"/>
      <c r="AZ26" s="26"/>
      <c r="BA26" s="27"/>
      <c r="BB26" s="27"/>
      <c r="BC26" s="28"/>
      <c r="BD26" s="28"/>
      <c r="BE26" s="28"/>
      <c r="BF26" s="28"/>
      <c r="BG26" s="27"/>
      <c r="BH26" s="26"/>
      <c r="BI26" s="27"/>
      <c r="BJ26" s="27"/>
      <c r="BK26" s="28"/>
      <c r="BL26" s="28"/>
      <c r="BM26" s="28"/>
      <c r="BN26" s="28"/>
      <c r="BO26" s="27"/>
      <c r="BP26" s="26"/>
      <c r="BQ26" s="27"/>
      <c r="BR26" s="27"/>
      <c r="BS26" s="28"/>
      <c r="BT26" s="28"/>
      <c r="BU26" s="28"/>
      <c r="BV26" s="28"/>
      <c r="BW26" s="27"/>
      <c r="BX26" s="26"/>
      <c r="BY26" s="27"/>
      <c r="BZ26" s="27"/>
      <c r="CA26" s="28"/>
      <c r="CB26" s="28"/>
      <c r="CC26" s="28"/>
      <c r="CD26" s="28"/>
      <c r="CE26" s="27"/>
      <c r="CF26" s="26"/>
      <c r="CG26" s="27"/>
      <c r="CH26" s="27"/>
      <c r="CI26" s="28"/>
      <c r="CJ26" s="28"/>
      <c r="CK26" s="28"/>
      <c r="CL26" s="28"/>
      <c r="CM26" s="27"/>
      <c r="CN26" s="26"/>
      <c r="CO26" s="27"/>
      <c r="CP26" s="27"/>
      <c r="CQ26" s="28"/>
      <c r="CR26" s="28"/>
      <c r="CS26" s="28"/>
      <c r="CT26" s="28"/>
      <c r="CU26" s="27"/>
      <c r="CV26" s="26"/>
      <c r="CW26" s="27"/>
      <c r="CX26" s="27"/>
      <c r="CY26" s="28"/>
      <c r="CZ26" s="28"/>
      <c r="DA26" s="28"/>
      <c r="DB26" s="28"/>
      <c r="DC26" s="27"/>
      <c r="DD26" s="26"/>
      <c r="DE26" s="27"/>
      <c r="DF26" s="27"/>
      <c r="DG26" s="28"/>
      <c r="DH26" s="28"/>
      <c r="DI26" s="28"/>
      <c r="DJ26" s="28"/>
      <c r="DK26" s="27"/>
      <c r="DL26" s="26"/>
      <c r="DM26" s="27"/>
      <c r="DN26" s="27"/>
      <c r="DO26" s="28"/>
      <c r="DP26" s="28"/>
      <c r="DQ26" s="28"/>
      <c r="DR26" s="28"/>
      <c r="DS26" s="27"/>
      <c r="DT26" s="26"/>
      <c r="DU26" s="27"/>
      <c r="DV26" s="27"/>
      <c r="DW26" s="28"/>
      <c r="DX26" s="28"/>
      <c r="DY26" s="28"/>
      <c r="DZ26" s="28"/>
      <c r="EA26" s="27"/>
      <c r="EB26" s="26"/>
      <c r="EC26" s="27"/>
      <c r="ED26" s="27"/>
      <c r="EE26" s="28"/>
      <c r="EF26" s="28"/>
      <c r="EG26" s="28"/>
      <c r="EH26" s="28"/>
      <c r="EI26" s="27"/>
      <c r="EJ26" s="26"/>
      <c r="EK26" s="27"/>
      <c r="EL26" s="27"/>
      <c r="EM26" s="28"/>
      <c r="EN26" s="28"/>
      <c r="EO26" s="28"/>
      <c r="EP26" s="28"/>
      <c r="EQ26" s="27"/>
      <c r="ER26" s="26"/>
      <c r="ES26" s="27"/>
      <c r="ET26" s="27"/>
      <c r="EU26" s="28"/>
      <c r="EV26" s="28"/>
      <c r="EW26" s="28"/>
      <c r="EX26" s="28"/>
      <c r="EY26" s="27"/>
      <c r="EZ26" s="26"/>
      <c r="FA26" s="27"/>
      <c r="FB26" s="27"/>
      <c r="FC26" s="28"/>
      <c r="FD26" s="28"/>
      <c r="FE26" s="28"/>
      <c r="FF26" s="28"/>
      <c r="FG26" s="27"/>
      <c r="FH26" s="26"/>
      <c r="FI26" s="27"/>
      <c r="FJ26" s="27"/>
      <c r="FK26" s="28"/>
      <c r="FL26" s="28"/>
      <c r="FM26" s="28"/>
      <c r="FN26" s="28"/>
      <c r="FO26" s="27"/>
      <c r="FP26" s="26"/>
      <c r="FQ26" s="27"/>
      <c r="FR26" s="27"/>
      <c r="FS26" s="28"/>
      <c r="FT26" s="28"/>
      <c r="FU26" s="28"/>
      <c r="FV26" s="28"/>
      <c r="FW26" s="27"/>
      <c r="FX26" s="26"/>
      <c r="FY26" s="27"/>
      <c r="FZ26" s="27"/>
      <c r="GA26" s="28"/>
      <c r="GB26" s="28"/>
      <c r="GC26" s="28"/>
      <c r="GD26" s="28"/>
      <c r="GE26" s="27"/>
      <c r="GF26" s="26"/>
      <c r="GG26" s="27"/>
      <c r="GH26" s="27"/>
      <c r="GI26" s="28"/>
      <c r="GJ26" s="28"/>
      <c r="GK26" s="28"/>
      <c r="GL26" s="28"/>
      <c r="GM26" s="27"/>
      <c r="GN26" s="26"/>
      <c r="GO26" s="27"/>
      <c r="GP26" s="27"/>
      <c r="GQ26" s="28"/>
      <c r="GR26" s="28"/>
      <c r="GS26" s="28"/>
      <c r="GT26" s="28"/>
      <c r="GU26" s="27"/>
      <c r="GV26" s="26"/>
      <c r="GW26" s="27"/>
      <c r="GX26" s="27"/>
      <c r="GY26" s="28"/>
      <c r="GZ26" s="28"/>
      <c r="HA26" s="28"/>
      <c r="HB26" s="28"/>
      <c r="HC26" s="27"/>
      <c r="HD26" s="26"/>
      <c r="HE26" s="27"/>
      <c r="HF26" s="27"/>
      <c r="HG26" s="28"/>
      <c r="HH26" s="28"/>
      <c r="HI26" s="28"/>
      <c r="HJ26" s="28"/>
      <c r="HK26" s="27"/>
      <c r="HL26" s="26"/>
      <c r="HM26" s="27"/>
      <c r="HN26" s="27"/>
      <c r="HO26" s="28"/>
      <c r="HP26" s="28"/>
      <c r="HQ26" s="28"/>
      <c r="HR26" s="28"/>
      <c r="HS26" s="27"/>
      <c r="HT26" s="26"/>
      <c r="HU26" s="27"/>
      <c r="HV26" s="27"/>
      <c r="HW26" s="28"/>
      <c r="HX26" s="28"/>
      <c r="HY26" s="28"/>
      <c r="HZ26" s="28"/>
      <c r="IA26" s="27"/>
      <c r="IB26" s="26"/>
      <c r="IC26" s="27"/>
      <c r="ID26" s="27"/>
      <c r="IE26" s="28"/>
      <c r="IF26" s="28"/>
      <c r="IG26" s="28"/>
      <c r="IH26" s="28"/>
      <c r="II26" s="27"/>
      <c r="IJ26" s="26"/>
      <c r="IK26" s="27"/>
      <c r="IL26" s="27"/>
      <c r="IM26" s="28"/>
      <c r="IN26" s="28"/>
      <c r="IO26" s="28"/>
      <c r="IP26" s="28"/>
      <c r="IQ26" s="27"/>
      <c r="IR26" s="26"/>
      <c r="IS26" s="27"/>
      <c r="IT26" s="27"/>
      <c r="IU26" s="28"/>
    </row>
    <row r="27" spans="1:255" s="20" customFormat="1" ht="12.75" customHeight="1">
      <c r="A27" s="186"/>
      <c r="B27" s="2" t="s">
        <v>7</v>
      </c>
      <c r="C27" s="3" t="s">
        <v>241</v>
      </c>
      <c r="D27" s="2"/>
      <c r="E27" s="2" t="s">
        <v>14</v>
      </c>
      <c r="F27" s="19">
        <v>528500000</v>
      </c>
      <c r="G27" s="19">
        <f>+F27*$L$7</f>
        <v>4035122339.5</v>
      </c>
      <c r="H27" s="19">
        <v>528500000</v>
      </c>
      <c r="I27" s="19">
        <f t="shared" si="0"/>
        <v>3970481504.5</v>
      </c>
      <c r="J27" s="21"/>
      <c r="K27" s="40"/>
      <c r="L27" s="38"/>
      <c r="M27" s="38"/>
      <c r="N27" s="27"/>
      <c r="O27" s="28"/>
      <c r="P27" s="28"/>
      <c r="Q27" s="28"/>
      <c r="R27" s="28"/>
      <c r="S27" s="27"/>
      <c r="U27" s="27"/>
      <c r="V27" s="27"/>
      <c r="W27" s="28"/>
      <c r="X27" s="28"/>
      <c r="Y27" s="28"/>
      <c r="Z27" s="28"/>
      <c r="AA27" s="27"/>
      <c r="AC27" s="27"/>
      <c r="AD27" s="27"/>
      <c r="AE27" s="28"/>
      <c r="AF27" s="28"/>
      <c r="AG27" s="28"/>
      <c r="AH27" s="28"/>
      <c r="AI27" s="27"/>
      <c r="AK27" s="27"/>
      <c r="AL27" s="27"/>
      <c r="AM27" s="28"/>
      <c r="AN27" s="28"/>
      <c r="AO27" s="28"/>
      <c r="AP27" s="28"/>
      <c r="AQ27" s="27"/>
      <c r="AS27" s="27"/>
      <c r="AT27" s="27"/>
      <c r="AU27" s="28"/>
      <c r="AV27" s="28"/>
      <c r="AW27" s="28"/>
      <c r="AX27" s="28"/>
      <c r="AY27" s="27"/>
      <c r="BA27" s="27"/>
      <c r="BB27" s="27"/>
      <c r="BC27" s="28"/>
      <c r="BD27" s="28"/>
      <c r="BE27" s="28"/>
      <c r="BF27" s="28"/>
      <c r="BG27" s="27"/>
      <c r="BI27" s="27"/>
      <c r="BJ27" s="27"/>
      <c r="BK27" s="28"/>
      <c r="BL27" s="28"/>
      <c r="BM27" s="28"/>
      <c r="BN27" s="28"/>
      <c r="BO27" s="27"/>
      <c r="BQ27" s="27"/>
      <c r="BR27" s="27"/>
      <c r="BS27" s="28"/>
      <c r="BT27" s="28"/>
      <c r="BU27" s="28"/>
      <c r="BV27" s="28"/>
      <c r="BW27" s="27"/>
      <c r="BY27" s="27"/>
      <c r="BZ27" s="27"/>
      <c r="CA27" s="28"/>
      <c r="CB27" s="28"/>
      <c r="CC27" s="28"/>
      <c r="CD27" s="28"/>
      <c r="CE27" s="27"/>
      <c r="CG27" s="27"/>
      <c r="CH27" s="27"/>
      <c r="CI27" s="28"/>
      <c r="CJ27" s="28"/>
      <c r="CK27" s="28"/>
      <c r="CL27" s="28"/>
      <c r="CM27" s="27"/>
      <c r="CO27" s="27"/>
      <c r="CP27" s="27"/>
      <c r="CQ27" s="28"/>
      <c r="CR27" s="28"/>
      <c r="CS27" s="28"/>
      <c r="CT27" s="28"/>
      <c r="CU27" s="27"/>
      <c r="CW27" s="27"/>
      <c r="CX27" s="27"/>
      <c r="CY27" s="28"/>
      <c r="CZ27" s="28"/>
      <c r="DA27" s="28"/>
      <c r="DB27" s="28"/>
      <c r="DC27" s="27"/>
      <c r="DE27" s="27"/>
      <c r="DF27" s="27"/>
      <c r="DG27" s="28"/>
      <c r="DH27" s="28"/>
      <c r="DI27" s="28"/>
      <c r="DJ27" s="28"/>
      <c r="DK27" s="27"/>
      <c r="DM27" s="27"/>
      <c r="DN27" s="27"/>
      <c r="DO27" s="28"/>
      <c r="DP27" s="28"/>
      <c r="DQ27" s="28"/>
      <c r="DR27" s="28"/>
      <c r="DS27" s="27"/>
      <c r="DU27" s="27"/>
      <c r="DV27" s="27"/>
      <c r="DW27" s="28"/>
      <c r="DX27" s="28"/>
      <c r="DY27" s="28"/>
      <c r="DZ27" s="28"/>
      <c r="EA27" s="27"/>
      <c r="EC27" s="27"/>
      <c r="ED27" s="27"/>
      <c r="EE27" s="28"/>
      <c r="EF27" s="28"/>
      <c r="EG27" s="28"/>
      <c r="EH27" s="28"/>
      <c r="EI27" s="27"/>
      <c r="EK27" s="27"/>
      <c r="EL27" s="27"/>
      <c r="EM27" s="28"/>
      <c r="EN27" s="28"/>
      <c r="EO27" s="28"/>
      <c r="EP27" s="28"/>
      <c r="EQ27" s="27"/>
      <c r="ES27" s="27"/>
      <c r="ET27" s="27"/>
      <c r="EU27" s="28"/>
      <c r="EV27" s="28"/>
      <c r="EW27" s="28"/>
      <c r="EX27" s="28"/>
      <c r="EY27" s="27"/>
      <c r="FA27" s="27"/>
      <c r="FB27" s="27"/>
      <c r="FC27" s="28"/>
      <c r="FD27" s="28"/>
      <c r="FE27" s="28"/>
      <c r="FF27" s="28"/>
      <c r="FG27" s="27"/>
      <c r="FI27" s="27"/>
      <c r="FJ27" s="27"/>
      <c r="FK27" s="28"/>
      <c r="FL27" s="28"/>
      <c r="FM27" s="28"/>
      <c r="FN27" s="28"/>
      <c r="FO27" s="27"/>
      <c r="FQ27" s="27"/>
      <c r="FR27" s="27"/>
      <c r="FS27" s="28"/>
      <c r="FT27" s="28"/>
      <c r="FU27" s="28"/>
      <c r="FV27" s="28"/>
      <c r="FW27" s="27"/>
      <c r="FY27" s="27"/>
      <c r="FZ27" s="27"/>
      <c r="GA27" s="28"/>
      <c r="GB27" s="28"/>
      <c r="GC27" s="28"/>
      <c r="GD27" s="28"/>
      <c r="GE27" s="27"/>
      <c r="GG27" s="27"/>
      <c r="GH27" s="27"/>
      <c r="GI27" s="28"/>
      <c r="GJ27" s="28"/>
      <c r="GK27" s="28"/>
      <c r="GL27" s="28"/>
      <c r="GM27" s="27"/>
      <c r="GO27" s="27"/>
      <c r="GP27" s="27"/>
      <c r="GQ27" s="28"/>
      <c r="GR27" s="28"/>
      <c r="GS27" s="28"/>
      <c r="GT27" s="28"/>
      <c r="GU27" s="27"/>
      <c r="GW27" s="27"/>
      <c r="GX27" s="27"/>
      <c r="GY27" s="28"/>
      <c r="GZ27" s="28"/>
      <c r="HA27" s="28"/>
      <c r="HB27" s="28"/>
      <c r="HC27" s="27"/>
      <c r="HE27" s="27"/>
      <c r="HF27" s="27"/>
      <c r="HG27" s="28"/>
      <c r="HH27" s="28"/>
      <c r="HI27" s="28"/>
      <c r="HJ27" s="28"/>
      <c r="HK27" s="27"/>
      <c r="HM27" s="27"/>
      <c r="HN27" s="27"/>
      <c r="HO27" s="28"/>
      <c r="HP27" s="28"/>
      <c r="HQ27" s="28"/>
      <c r="HR27" s="28"/>
      <c r="HS27" s="27"/>
      <c r="HU27" s="27"/>
      <c r="HV27" s="27"/>
      <c r="HW27" s="28"/>
      <c r="HX27" s="28"/>
      <c r="HY27" s="28"/>
      <c r="HZ27" s="28"/>
      <c r="IA27" s="27"/>
      <c r="IC27" s="27"/>
      <c r="ID27" s="27"/>
      <c r="IE27" s="28"/>
      <c r="IF27" s="28"/>
      <c r="IG27" s="28"/>
      <c r="IH27" s="28"/>
      <c r="II27" s="27"/>
      <c r="IK27" s="27"/>
      <c r="IL27" s="27"/>
      <c r="IM27" s="28"/>
      <c r="IN27" s="28"/>
      <c r="IO27" s="28"/>
      <c r="IP27" s="28"/>
      <c r="IQ27" s="27"/>
      <c r="IS27" s="27"/>
      <c r="IT27" s="27"/>
      <c r="IU27" s="28"/>
    </row>
    <row r="28" spans="1:255" s="20" customFormat="1" ht="12.75" customHeight="1">
      <c r="A28" s="186"/>
      <c r="B28" s="2" t="s">
        <v>8</v>
      </c>
      <c r="C28" s="3" t="s">
        <v>88</v>
      </c>
      <c r="D28" s="2" t="s">
        <v>25</v>
      </c>
      <c r="E28" s="2" t="s">
        <v>15</v>
      </c>
      <c r="F28" s="19">
        <v>70000000</v>
      </c>
      <c r="G28" s="19">
        <f>+F28</f>
        <v>70000000</v>
      </c>
      <c r="H28" s="19">
        <v>70000000</v>
      </c>
      <c r="I28" s="19">
        <f>H28</f>
        <v>70000000</v>
      </c>
      <c r="J28" s="21"/>
      <c r="K28" s="38"/>
      <c r="L28" s="104"/>
      <c r="M28" s="38"/>
      <c r="N28" s="27"/>
      <c r="O28" s="28"/>
      <c r="P28" s="28"/>
      <c r="Q28" s="28"/>
      <c r="R28" s="28"/>
      <c r="S28" s="27"/>
      <c r="U28" s="27"/>
      <c r="V28" s="27"/>
      <c r="W28" s="28"/>
      <c r="X28" s="28"/>
      <c r="Y28" s="28"/>
      <c r="Z28" s="28"/>
      <c r="AA28" s="27"/>
      <c r="AC28" s="27"/>
      <c r="AD28" s="27"/>
      <c r="AE28" s="28"/>
      <c r="AF28" s="28"/>
      <c r="AG28" s="28"/>
      <c r="AH28" s="28"/>
      <c r="AI28" s="27"/>
      <c r="AK28" s="27"/>
      <c r="AL28" s="27"/>
      <c r="AM28" s="28"/>
      <c r="AN28" s="28"/>
      <c r="AO28" s="28"/>
      <c r="AP28" s="28"/>
      <c r="AQ28" s="27"/>
      <c r="AS28" s="27"/>
      <c r="AT28" s="27"/>
      <c r="AU28" s="28"/>
      <c r="AV28" s="28"/>
      <c r="AW28" s="28"/>
      <c r="AX28" s="28"/>
      <c r="AY28" s="27"/>
      <c r="BA28" s="27"/>
      <c r="BB28" s="27"/>
      <c r="BC28" s="28"/>
      <c r="BD28" s="28"/>
      <c r="BE28" s="28"/>
      <c r="BF28" s="28"/>
      <c r="BG28" s="27"/>
      <c r="BI28" s="27"/>
      <c r="BJ28" s="27"/>
      <c r="BK28" s="28"/>
      <c r="BL28" s="28"/>
      <c r="BM28" s="28"/>
      <c r="BN28" s="28"/>
      <c r="BO28" s="27"/>
      <c r="BQ28" s="27"/>
      <c r="BR28" s="27"/>
      <c r="BS28" s="28"/>
      <c r="BT28" s="28"/>
      <c r="BU28" s="28"/>
      <c r="BV28" s="28"/>
      <c r="BW28" s="27"/>
      <c r="BY28" s="27"/>
      <c r="BZ28" s="27"/>
      <c r="CA28" s="28"/>
      <c r="CB28" s="28"/>
      <c r="CC28" s="28"/>
      <c r="CD28" s="28"/>
      <c r="CE28" s="27"/>
      <c r="CG28" s="27"/>
      <c r="CH28" s="27"/>
      <c r="CI28" s="28"/>
      <c r="CJ28" s="28"/>
      <c r="CK28" s="28"/>
      <c r="CL28" s="28"/>
      <c r="CM28" s="27"/>
      <c r="CO28" s="27"/>
      <c r="CP28" s="27"/>
      <c r="CQ28" s="28"/>
      <c r="CR28" s="28"/>
      <c r="CS28" s="28"/>
      <c r="CT28" s="28"/>
      <c r="CU28" s="27"/>
      <c r="CW28" s="27"/>
      <c r="CX28" s="27"/>
      <c r="CY28" s="28"/>
      <c r="CZ28" s="28"/>
      <c r="DA28" s="28"/>
      <c r="DB28" s="28"/>
      <c r="DC28" s="27"/>
      <c r="DE28" s="27"/>
      <c r="DF28" s="27"/>
      <c r="DG28" s="28"/>
      <c r="DH28" s="28"/>
      <c r="DI28" s="28"/>
      <c r="DJ28" s="28"/>
      <c r="DK28" s="27"/>
      <c r="DM28" s="27"/>
      <c r="DN28" s="27"/>
      <c r="DO28" s="28"/>
      <c r="DP28" s="28"/>
      <c r="DQ28" s="28"/>
      <c r="DR28" s="28"/>
      <c r="DS28" s="27"/>
      <c r="DU28" s="27"/>
      <c r="DV28" s="27"/>
      <c r="DW28" s="28"/>
      <c r="DX28" s="28"/>
      <c r="DY28" s="28"/>
      <c r="DZ28" s="28"/>
      <c r="EA28" s="27"/>
      <c r="EC28" s="27"/>
      <c r="ED28" s="27"/>
      <c r="EE28" s="28"/>
      <c r="EF28" s="28"/>
      <c r="EG28" s="28"/>
      <c r="EH28" s="28"/>
      <c r="EI28" s="27"/>
      <c r="EK28" s="27"/>
      <c r="EL28" s="27"/>
      <c r="EM28" s="28"/>
      <c r="EN28" s="28"/>
      <c r="EO28" s="28"/>
      <c r="EP28" s="28"/>
      <c r="EQ28" s="27"/>
      <c r="ES28" s="27"/>
      <c r="ET28" s="27"/>
      <c r="EU28" s="28"/>
      <c r="EV28" s="28"/>
      <c r="EW28" s="28"/>
      <c r="EX28" s="28"/>
      <c r="EY28" s="27"/>
      <c r="FA28" s="27"/>
      <c r="FB28" s="27"/>
      <c r="FC28" s="28"/>
      <c r="FD28" s="28"/>
      <c r="FE28" s="28"/>
      <c r="FF28" s="28"/>
      <c r="FG28" s="27"/>
      <c r="FI28" s="27"/>
      <c r="FJ28" s="27"/>
      <c r="FK28" s="28"/>
      <c r="FL28" s="28"/>
      <c r="FM28" s="28"/>
      <c r="FN28" s="28"/>
      <c r="FO28" s="27"/>
      <c r="FQ28" s="27"/>
      <c r="FR28" s="27"/>
      <c r="FS28" s="28"/>
      <c r="FT28" s="28"/>
      <c r="FU28" s="28"/>
      <c r="FV28" s="28"/>
      <c r="FW28" s="27"/>
      <c r="FY28" s="27"/>
      <c r="FZ28" s="27"/>
      <c r="GA28" s="28"/>
      <c r="GB28" s="28"/>
      <c r="GC28" s="28"/>
      <c r="GD28" s="28"/>
      <c r="GE28" s="27"/>
      <c r="GG28" s="27"/>
      <c r="GH28" s="27"/>
      <c r="GI28" s="28"/>
      <c r="GJ28" s="28"/>
      <c r="GK28" s="28"/>
      <c r="GL28" s="28"/>
      <c r="GM28" s="27"/>
      <c r="GO28" s="27"/>
      <c r="GP28" s="27"/>
      <c r="GQ28" s="28"/>
      <c r="GR28" s="28"/>
      <c r="GS28" s="28"/>
      <c r="GT28" s="28"/>
      <c r="GU28" s="27"/>
      <c r="GW28" s="27"/>
      <c r="GX28" s="27"/>
      <c r="GY28" s="28"/>
      <c r="GZ28" s="28"/>
      <c r="HA28" s="28"/>
      <c r="HB28" s="28"/>
      <c r="HC28" s="27"/>
      <c r="HE28" s="27"/>
      <c r="HF28" s="27"/>
      <c r="HG28" s="28"/>
      <c r="HH28" s="28"/>
      <c r="HI28" s="28"/>
      <c r="HJ28" s="28"/>
      <c r="HK28" s="27"/>
      <c r="HM28" s="27"/>
      <c r="HN28" s="27"/>
      <c r="HO28" s="28"/>
      <c r="HP28" s="28"/>
      <c r="HQ28" s="28"/>
      <c r="HR28" s="28"/>
      <c r="HS28" s="27"/>
      <c r="HU28" s="27"/>
      <c r="HV28" s="27"/>
      <c r="HW28" s="28"/>
      <c r="HX28" s="28"/>
      <c r="HY28" s="28"/>
      <c r="HZ28" s="28"/>
      <c r="IA28" s="27"/>
      <c r="IC28" s="27"/>
      <c r="ID28" s="27"/>
      <c r="IE28" s="28"/>
      <c r="IF28" s="28"/>
      <c r="IG28" s="28"/>
      <c r="IH28" s="28"/>
      <c r="II28" s="27"/>
      <c r="IK28" s="27"/>
      <c r="IL28" s="27"/>
      <c r="IM28" s="28"/>
      <c r="IN28" s="28"/>
      <c r="IO28" s="28"/>
      <c r="IP28" s="28"/>
      <c r="IQ28" s="27"/>
      <c r="IS28" s="27"/>
      <c r="IT28" s="27"/>
      <c r="IU28" s="28"/>
    </row>
    <row r="29" spans="1:255" s="20" customFormat="1" ht="12.75" customHeight="1">
      <c r="A29" s="186"/>
      <c r="B29" s="2" t="s">
        <v>9</v>
      </c>
      <c r="C29" s="3" t="s">
        <v>202</v>
      </c>
      <c r="D29" s="2" t="s">
        <v>82</v>
      </c>
      <c r="E29" s="2" t="s">
        <v>14</v>
      </c>
      <c r="F29" s="19">
        <v>26000000</v>
      </c>
      <c r="G29" s="19">
        <f>+F29*$L$7</f>
        <v>198511222</v>
      </c>
      <c r="H29" s="19">
        <v>26000000</v>
      </c>
      <c r="I29" s="19">
        <f t="shared" si="0"/>
        <v>195331162</v>
      </c>
      <c r="J29" s="21"/>
      <c r="K29" s="38"/>
      <c r="L29" s="104"/>
      <c r="M29" s="38"/>
      <c r="N29" s="27"/>
      <c r="O29" s="28"/>
      <c r="P29" s="28"/>
      <c r="Q29" s="28"/>
      <c r="R29" s="28"/>
      <c r="S29" s="27"/>
      <c r="U29" s="27"/>
      <c r="V29" s="27"/>
      <c r="W29" s="28"/>
      <c r="X29" s="28"/>
      <c r="Y29" s="28"/>
      <c r="Z29" s="28"/>
      <c r="AA29" s="27"/>
      <c r="AC29" s="27"/>
      <c r="AD29" s="27"/>
      <c r="AE29" s="28"/>
      <c r="AF29" s="28"/>
      <c r="AG29" s="28"/>
      <c r="AH29" s="28"/>
      <c r="AI29" s="27"/>
      <c r="AK29" s="27"/>
      <c r="AL29" s="27"/>
      <c r="AM29" s="28"/>
      <c r="AN29" s="28"/>
      <c r="AO29" s="28"/>
      <c r="AP29" s="28"/>
      <c r="AQ29" s="27"/>
      <c r="AS29" s="27"/>
      <c r="AT29" s="27"/>
      <c r="AU29" s="28"/>
      <c r="AV29" s="28"/>
      <c r="AW29" s="28"/>
      <c r="AX29" s="28"/>
      <c r="AY29" s="27"/>
      <c r="BA29" s="27"/>
      <c r="BB29" s="27"/>
      <c r="BC29" s="28"/>
      <c r="BD29" s="28"/>
      <c r="BE29" s="28"/>
      <c r="BF29" s="28"/>
      <c r="BG29" s="27"/>
      <c r="BI29" s="27"/>
      <c r="BJ29" s="27"/>
      <c r="BK29" s="28"/>
      <c r="BL29" s="28"/>
      <c r="BM29" s="28"/>
      <c r="BN29" s="28"/>
      <c r="BO29" s="27"/>
      <c r="BQ29" s="27"/>
      <c r="BR29" s="27"/>
      <c r="BS29" s="28"/>
      <c r="BT29" s="28"/>
      <c r="BU29" s="28"/>
      <c r="BV29" s="28"/>
      <c r="BW29" s="27"/>
      <c r="BY29" s="27"/>
      <c r="BZ29" s="27"/>
      <c r="CA29" s="28"/>
      <c r="CB29" s="28"/>
      <c r="CC29" s="28"/>
      <c r="CD29" s="28"/>
      <c r="CE29" s="27"/>
      <c r="CG29" s="27"/>
      <c r="CH29" s="27"/>
      <c r="CI29" s="28"/>
      <c r="CJ29" s="28"/>
      <c r="CK29" s="28"/>
      <c r="CL29" s="28"/>
      <c r="CM29" s="27"/>
      <c r="CO29" s="27"/>
      <c r="CP29" s="27"/>
      <c r="CQ29" s="28"/>
      <c r="CR29" s="28"/>
      <c r="CS29" s="28"/>
      <c r="CT29" s="28"/>
      <c r="CU29" s="27"/>
      <c r="CW29" s="27"/>
      <c r="CX29" s="27"/>
      <c r="CY29" s="28"/>
      <c r="CZ29" s="28"/>
      <c r="DA29" s="28"/>
      <c r="DB29" s="28"/>
      <c r="DC29" s="27"/>
      <c r="DE29" s="27"/>
      <c r="DF29" s="27"/>
      <c r="DG29" s="28"/>
      <c r="DH29" s="28"/>
      <c r="DI29" s="28"/>
      <c r="DJ29" s="28"/>
      <c r="DK29" s="27"/>
      <c r="DM29" s="27"/>
      <c r="DN29" s="27"/>
      <c r="DO29" s="28"/>
      <c r="DP29" s="28"/>
      <c r="DQ29" s="28"/>
      <c r="DR29" s="28"/>
      <c r="DS29" s="27"/>
      <c r="DU29" s="27"/>
      <c r="DV29" s="27"/>
      <c r="DW29" s="28"/>
      <c r="DX29" s="28"/>
      <c r="DY29" s="28"/>
      <c r="DZ29" s="28"/>
      <c r="EA29" s="27"/>
      <c r="EC29" s="27"/>
      <c r="ED29" s="27"/>
      <c r="EE29" s="28"/>
      <c r="EF29" s="28"/>
      <c r="EG29" s="28"/>
      <c r="EH29" s="28"/>
      <c r="EI29" s="27"/>
      <c r="EK29" s="27"/>
      <c r="EL29" s="27"/>
      <c r="EM29" s="28"/>
      <c r="EN29" s="28"/>
      <c r="EO29" s="28"/>
      <c r="EP29" s="28"/>
      <c r="EQ29" s="27"/>
      <c r="ES29" s="27"/>
      <c r="ET29" s="27"/>
      <c r="EU29" s="28"/>
      <c r="EV29" s="28"/>
      <c r="EW29" s="28"/>
      <c r="EX29" s="28"/>
      <c r="EY29" s="27"/>
      <c r="FA29" s="27"/>
      <c r="FB29" s="27"/>
      <c r="FC29" s="28"/>
      <c r="FD29" s="28"/>
      <c r="FE29" s="28"/>
      <c r="FF29" s="28"/>
      <c r="FG29" s="27"/>
      <c r="FI29" s="27"/>
      <c r="FJ29" s="27"/>
      <c r="FK29" s="28"/>
      <c r="FL29" s="28"/>
      <c r="FM29" s="28"/>
      <c r="FN29" s="28"/>
      <c r="FO29" s="27"/>
      <c r="FQ29" s="27"/>
      <c r="FR29" s="27"/>
      <c r="FS29" s="28"/>
      <c r="FT29" s="28"/>
      <c r="FU29" s="28"/>
      <c r="FV29" s="28"/>
      <c r="FW29" s="27"/>
      <c r="FY29" s="27"/>
      <c r="FZ29" s="27"/>
      <c r="GA29" s="28"/>
      <c r="GB29" s="28"/>
      <c r="GC29" s="28"/>
      <c r="GD29" s="28"/>
      <c r="GE29" s="27"/>
      <c r="GG29" s="27"/>
      <c r="GH29" s="27"/>
      <c r="GI29" s="28"/>
      <c r="GJ29" s="28"/>
      <c r="GK29" s="28"/>
      <c r="GL29" s="28"/>
      <c r="GM29" s="27"/>
      <c r="GO29" s="27"/>
      <c r="GP29" s="27"/>
      <c r="GQ29" s="28"/>
      <c r="GR29" s="28"/>
      <c r="GS29" s="28"/>
      <c r="GT29" s="28"/>
      <c r="GU29" s="27"/>
      <c r="GW29" s="27"/>
      <c r="GX29" s="27"/>
      <c r="GY29" s="28"/>
      <c r="GZ29" s="28"/>
      <c r="HA29" s="28"/>
      <c r="HB29" s="28"/>
      <c r="HC29" s="27"/>
      <c r="HE29" s="27"/>
      <c r="HF29" s="27"/>
      <c r="HG29" s="28"/>
      <c r="HH29" s="28"/>
      <c r="HI29" s="28"/>
      <c r="HJ29" s="28"/>
      <c r="HK29" s="27"/>
      <c r="HM29" s="27"/>
      <c r="HN29" s="27"/>
      <c r="HO29" s="28"/>
      <c r="HP29" s="28"/>
      <c r="HQ29" s="28"/>
      <c r="HR29" s="28"/>
      <c r="HS29" s="27"/>
      <c r="HU29" s="27"/>
      <c r="HV29" s="27"/>
      <c r="HW29" s="28"/>
      <c r="HX29" s="28"/>
      <c r="HY29" s="28"/>
      <c r="HZ29" s="28"/>
      <c r="IA29" s="27"/>
      <c r="IC29" s="27"/>
      <c r="ID29" s="27"/>
      <c r="IE29" s="28"/>
      <c r="IF29" s="28"/>
      <c r="IG29" s="28"/>
      <c r="IH29" s="28"/>
      <c r="II29" s="27"/>
      <c r="IK29" s="27"/>
      <c r="IL29" s="27"/>
      <c r="IM29" s="28"/>
      <c r="IN29" s="28"/>
      <c r="IO29" s="28"/>
      <c r="IP29" s="28"/>
      <c r="IQ29" s="27"/>
      <c r="IS29" s="27"/>
      <c r="IT29" s="27"/>
      <c r="IU29" s="28"/>
    </row>
    <row r="30" spans="1:13" s="20" customFormat="1" ht="12.75" customHeight="1">
      <c r="A30" s="186"/>
      <c r="B30" s="2" t="s">
        <v>10</v>
      </c>
      <c r="C30" s="3" t="s">
        <v>203</v>
      </c>
      <c r="D30" s="2" t="s">
        <v>84</v>
      </c>
      <c r="E30" s="2" t="s">
        <v>14</v>
      </c>
      <c r="F30" s="19">
        <v>26000000</v>
      </c>
      <c r="G30" s="19">
        <f>+F30*$L$7</f>
        <v>198511222</v>
      </c>
      <c r="H30" s="19">
        <v>26000000</v>
      </c>
      <c r="I30" s="19">
        <f t="shared" si="0"/>
        <v>195331162</v>
      </c>
      <c r="J30" s="21"/>
      <c r="K30" s="104"/>
      <c r="L30" s="104"/>
      <c r="M30" s="38"/>
    </row>
    <row r="31" spans="1:13" s="20" customFormat="1" ht="12.75" customHeight="1">
      <c r="A31" s="186"/>
      <c r="B31" s="2" t="s">
        <v>11</v>
      </c>
      <c r="C31" s="7" t="s">
        <v>27</v>
      </c>
      <c r="D31" s="5" t="s">
        <v>25</v>
      </c>
      <c r="E31" s="5" t="s">
        <v>14</v>
      </c>
      <c r="F31" s="19">
        <v>6857138.48</v>
      </c>
      <c r="G31" s="19">
        <f>+F31*$L$7</f>
        <v>52354574.580308564</v>
      </c>
      <c r="H31" s="19">
        <v>5714282.06</v>
      </c>
      <c r="I31" s="19">
        <f t="shared" si="0"/>
        <v>42929898.26059822</v>
      </c>
      <c r="J31" s="21"/>
      <c r="K31" s="104"/>
      <c r="L31" s="104"/>
      <c r="M31" s="38"/>
    </row>
    <row r="32" spans="2:12" ht="12.75" customHeight="1">
      <c r="B32" s="2" t="s">
        <v>12</v>
      </c>
      <c r="C32" s="7" t="s">
        <v>28</v>
      </c>
      <c r="D32" s="5" t="s">
        <v>26</v>
      </c>
      <c r="E32" s="5" t="s">
        <v>18</v>
      </c>
      <c r="F32" s="19">
        <v>1894930.49</v>
      </c>
      <c r="G32" s="19">
        <f>+F32*$L$8</f>
        <v>13248976.894912489</v>
      </c>
      <c r="H32" s="19">
        <v>1421197.82</v>
      </c>
      <c r="I32" s="19">
        <f>+H32*$M$8</f>
        <v>9652039.41296924</v>
      </c>
      <c r="J32" s="21"/>
      <c r="K32" s="104"/>
      <c r="L32" s="104"/>
    </row>
    <row r="33" spans="2:14" ht="12.75" customHeight="1">
      <c r="B33" s="2" t="s">
        <v>21</v>
      </c>
      <c r="C33" s="3" t="s">
        <v>92</v>
      </c>
      <c r="D33" s="2" t="s">
        <v>87</v>
      </c>
      <c r="E33" s="2" t="s">
        <v>14</v>
      </c>
      <c r="F33" s="19">
        <v>21959700.05</v>
      </c>
      <c r="G33" s="19">
        <f>+F33*$L$7</f>
        <v>167663341.98765236</v>
      </c>
      <c r="H33" s="19">
        <v>18299750.05</v>
      </c>
      <c r="I33" s="19">
        <f t="shared" si="0"/>
        <v>137481209.29138687</v>
      </c>
      <c r="J33" s="21"/>
      <c r="K33" s="104"/>
      <c r="L33" s="103"/>
      <c r="N33" s="20"/>
    </row>
    <row r="34" spans="2:13" ht="12.75" customHeight="1">
      <c r="B34" s="2" t="s">
        <v>22</v>
      </c>
      <c r="C34" s="3" t="s">
        <v>93</v>
      </c>
      <c r="D34" s="2" t="s">
        <v>87</v>
      </c>
      <c r="E34" s="2" t="s">
        <v>15</v>
      </c>
      <c r="F34" s="19">
        <v>425024885.67</v>
      </c>
      <c r="G34" s="19">
        <f>+F34</f>
        <v>425024885.67</v>
      </c>
      <c r="H34" s="19">
        <v>406545542.81</v>
      </c>
      <c r="I34" s="19">
        <f>H34</f>
        <v>406545542.81</v>
      </c>
      <c r="J34" s="21"/>
      <c r="K34" s="106"/>
      <c r="L34" s="107"/>
      <c r="M34" s="27"/>
    </row>
    <row r="35" spans="2:13" ht="12.75" customHeight="1">
      <c r="B35" s="2" t="s">
        <v>23</v>
      </c>
      <c r="C35" s="3" t="s">
        <v>204</v>
      </c>
      <c r="D35" s="2" t="s">
        <v>25</v>
      </c>
      <c r="E35" s="2" t="s">
        <v>18</v>
      </c>
      <c r="F35" s="19">
        <v>27399000</v>
      </c>
      <c r="G35" s="19">
        <f>+F35*$L$8</f>
        <v>191568355.599</v>
      </c>
      <c r="H35" s="19">
        <v>27399000</v>
      </c>
      <c r="I35" s="19">
        <f>+H35*$M$8</f>
        <v>186079815.31800002</v>
      </c>
      <c r="J35" s="21"/>
      <c r="K35" s="106"/>
      <c r="L35" s="108"/>
      <c r="M35" s="27"/>
    </row>
    <row r="36" spans="2:13" ht="12.75" customHeight="1">
      <c r="B36" s="2" t="s">
        <v>24</v>
      </c>
      <c r="C36" s="3" t="s">
        <v>142</v>
      </c>
      <c r="D36" s="2" t="s">
        <v>25</v>
      </c>
      <c r="E36" s="2" t="s">
        <v>14</v>
      </c>
      <c r="F36" s="19">
        <v>263382.3</v>
      </c>
      <c r="G36" s="19">
        <f>+F36*$L$7</f>
        <v>2010936.2394681</v>
      </c>
      <c r="H36" s="19">
        <v>0</v>
      </c>
      <c r="I36" s="19">
        <f t="shared" si="0"/>
        <v>0</v>
      </c>
      <c r="J36" s="21"/>
      <c r="K36" s="106"/>
      <c r="L36" s="108"/>
      <c r="M36" s="27"/>
    </row>
    <row r="37" spans="2:13" ht="12.75" customHeight="1">
      <c r="B37" s="2" t="s">
        <v>34</v>
      </c>
      <c r="C37" s="3" t="s">
        <v>143</v>
      </c>
      <c r="D37" s="2" t="s">
        <v>25</v>
      </c>
      <c r="E37" s="2" t="s">
        <v>14</v>
      </c>
      <c r="F37" s="19">
        <v>911590.91</v>
      </c>
      <c r="G37" s="19">
        <f>+F37*$L$7</f>
        <v>6960039.442622771</v>
      </c>
      <c r="H37" s="19">
        <v>651136.37</v>
      </c>
      <c r="I37" s="19">
        <f t="shared" si="0"/>
        <v>4891816.29894469</v>
      </c>
      <c r="J37" s="21"/>
      <c r="K37" s="106"/>
      <c r="L37" s="108"/>
      <c r="M37" s="27"/>
    </row>
    <row r="38" spans="1:255" s="20" customFormat="1" ht="12.75" customHeight="1">
      <c r="A38" s="186"/>
      <c r="B38" s="2" t="s">
        <v>35</v>
      </c>
      <c r="C38" s="3" t="s">
        <v>144</v>
      </c>
      <c r="D38" s="2" t="s">
        <v>25</v>
      </c>
      <c r="E38" s="2" t="s">
        <v>14</v>
      </c>
      <c r="F38" s="19">
        <v>2410714.23</v>
      </c>
      <c r="G38" s="19">
        <f>+F38*$L$7</f>
        <v>18405916.44961881</v>
      </c>
      <c r="H38" s="19">
        <v>2089285.65</v>
      </c>
      <c r="I38" s="19">
        <f t="shared" si="0"/>
        <v>15696253.60632405</v>
      </c>
      <c r="J38" s="21"/>
      <c r="K38" s="106"/>
      <c r="L38" s="108"/>
      <c r="M38" s="27"/>
      <c r="N38" s="70"/>
      <c r="O38" s="71"/>
      <c r="P38" s="71"/>
      <c r="Q38" s="72"/>
      <c r="R38" s="21"/>
      <c r="S38" s="70"/>
      <c r="T38" s="71"/>
      <c r="U38" s="71"/>
      <c r="V38" s="70"/>
      <c r="W38" s="71"/>
      <c r="X38" s="71"/>
      <c r="Y38" s="72"/>
      <c r="Z38" s="21"/>
      <c r="AA38" s="70"/>
      <c r="AB38" s="71"/>
      <c r="AC38" s="71"/>
      <c r="AD38" s="70"/>
      <c r="AE38" s="71"/>
      <c r="AF38" s="71"/>
      <c r="AG38" s="72"/>
      <c r="AH38" s="21"/>
      <c r="AI38" s="70"/>
      <c r="AJ38" s="71"/>
      <c r="AK38" s="71"/>
      <c r="AL38" s="70"/>
      <c r="AM38" s="71"/>
      <c r="AN38" s="71"/>
      <c r="AO38" s="72"/>
      <c r="AP38" s="21"/>
      <c r="AQ38" s="70"/>
      <c r="AR38" s="71"/>
      <c r="AS38" s="71"/>
      <c r="AT38" s="70"/>
      <c r="AU38" s="71"/>
      <c r="AV38" s="71"/>
      <c r="AW38" s="72"/>
      <c r="AX38" s="21"/>
      <c r="AY38" s="70"/>
      <c r="AZ38" s="71"/>
      <c r="BA38" s="71"/>
      <c r="BB38" s="70"/>
      <c r="BC38" s="71"/>
      <c r="BD38" s="71"/>
      <c r="BE38" s="72"/>
      <c r="BF38" s="21"/>
      <c r="BG38" s="70"/>
      <c r="BH38" s="71"/>
      <c r="BI38" s="71"/>
      <c r="BJ38" s="70"/>
      <c r="BK38" s="71"/>
      <c r="BL38" s="71"/>
      <c r="BM38" s="72"/>
      <c r="BN38" s="21"/>
      <c r="BO38" s="70"/>
      <c r="BP38" s="71"/>
      <c r="BQ38" s="71"/>
      <c r="BR38" s="70"/>
      <c r="BS38" s="71"/>
      <c r="BT38" s="71"/>
      <c r="BU38" s="72"/>
      <c r="BV38" s="21"/>
      <c r="BW38" s="70"/>
      <c r="BX38" s="71"/>
      <c r="BY38" s="71"/>
      <c r="BZ38" s="70"/>
      <c r="CA38" s="71"/>
      <c r="CB38" s="71"/>
      <c r="CC38" s="72"/>
      <c r="CD38" s="21"/>
      <c r="CE38" s="70"/>
      <c r="CF38" s="71"/>
      <c r="CG38" s="71"/>
      <c r="CH38" s="70"/>
      <c r="CI38" s="71"/>
      <c r="CJ38" s="71"/>
      <c r="CK38" s="72"/>
      <c r="CL38" s="21"/>
      <c r="CM38" s="70"/>
      <c r="CN38" s="71"/>
      <c r="CO38" s="71"/>
      <c r="CP38" s="70"/>
      <c r="CQ38" s="71"/>
      <c r="CR38" s="71"/>
      <c r="CS38" s="72"/>
      <c r="CT38" s="21"/>
      <c r="CU38" s="70"/>
      <c r="CV38" s="71"/>
      <c r="CW38" s="71"/>
      <c r="CX38" s="70"/>
      <c r="CY38" s="71"/>
      <c r="CZ38" s="71"/>
      <c r="DA38" s="72"/>
      <c r="DB38" s="21"/>
      <c r="DC38" s="70"/>
      <c r="DD38" s="71"/>
      <c r="DE38" s="71"/>
      <c r="DF38" s="70"/>
      <c r="DG38" s="71"/>
      <c r="DH38" s="71"/>
      <c r="DI38" s="72"/>
      <c r="DJ38" s="21"/>
      <c r="DK38" s="70"/>
      <c r="DL38" s="71"/>
      <c r="DM38" s="71"/>
      <c r="DN38" s="70"/>
      <c r="DO38" s="71"/>
      <c r="DP38" s="71"/>
      <c r="DQ38" s="72"/>
      <c r="DR38" s="21"/>
      <c r="DS38" s="70"/>
      <c r="DT38" s="71"/>
      <c r="DU38" s="71"/>
      <c r="DV38" s="70"/>
      <c r="DW38" s="71"/>
      <c r="DX38" s="71"/>
      <c r="DY38" s="72"/>
      <c r="DZ38" s="21"/>
      <c r="EA38" s="70"/>
      <c r="EB38" s="71"/>
      <c r="EC38" s="71"/>
      <c r="ED38" s="70"/>
      <c r="EE38" s="71"/>
      <c r="EF38" s="71"/>
      <c r="EG38" s="72"/>
      <c r="EH38" s="21"/>
      <c r="EI38" s="70"/>
      <c r="EJ38" s="71"/>
      <c r="EK38" s="71"/>
      <c r="EL38" s="70"/>
      <c r="EM38" s="71"/>
      <c r="EN38" s="71"/>
      <c r="EO38" s="72"/>
      <c r="EP38" s="21"/>
      <c r="EQ38" s="70"/>
      <c r="ER38" s="71"/>
      <c r="ES38" s="71"/>
      <c r="ET38" s="70"/>
      <c r="EU38" s="71"/>
      <c r="EV38" s="71"/>
      <c r="EW38" s="72"/>
      <c r="EX38" s="21"/>
      <c r="EY38" s="70"/>
      <c r="EZ38" s="71"/>
      <c r="FA38" s="71"/>
      <c r="FB38" s="70"/>
      <c r="FC38" s="71"/>
      <c r="FD38" s="71"/>
      <c r="FE38" s="72"/>
      <c r="FF38" s="21"/>
      <c r="FG38" s="70"/>
      <c r="FH38" s="71"/>
      <c r="FI38" s="71"/>
      <c r="FJ38" s="70"/>
      <c r="FK38" s="71"/>
      <c r="FL38" s="71"/>
      <c r="FM38" s="72"/>
      <c r="FN38" s="21"/>
      <c r="FO38" s="70"/>
      <c r="FP38" s="71"/>
      <c r="FQ38" s="71"/>
      <c r="FR38" s="70"/>
      <c r="FS38" s="71"/>
      <c r="FT38" s="71"/>
      <c r="FU38" s="72"/>
      <c r="FV38" s="21"/>
      <c r="FW38" s="70"/>
      <c r="FX38" s="71"/>
      <c r="FY38" s="71"/>
      <c r="FZ38" s="70"/>
      <c r="GA38" s="71"/>
      <c r="GB38" s="71"/>
      <c r="GC38" s="72"/>
      <c r="GD38" s="21"/>
      <c r="GE38" s="70"/>
      <c r="GF38" s="71"/>
      <c r="GG38" s="71"/>
      <c r="GH38" s="70"/>
      <c r="GI38" s="71"/>
      <c r="GJ38" s="71"/>
      <c r="GK38" s="72"/>
      <c r="GL38" s="21"/>
      <c r="GM38" s="70"/>
      <c r="GN38" s="71"/>
      <c r="GO38" s="71"/>
      <c r="GP38" s="70"/>
      <c r="GQ38" s="71"/>
      <c r="GR38" s="71"/>
      <c r="GS38" s="72"/>
      <c r="GT38" s="21"/>
      <c r="GU38" s="70"/>
      <c r="GV38" s="71"/>
      <c r="GW38" s="71"/>
      <c r="GX38" s="70"/>
      <c r="GY38" s="71"/>
      <c r="GZ38" s="71"/>
      <c r="HA38" s="72"/>
      <c r="HB38" s="21"/>
      <c r="HC38" s="70"/>
      <c r="HD38" s="71"/>
      <c r="HE38" s="71"/>
      <c r="HF38" s="70"/>
      <c r="HG38" s="71"/>
      <c r="HH38" s="71"/>
      <c r="HI38" s="72"/>
      <c r="HJ38" s="21"/>
      <c r="HK38" s="70"/>
      <c r="HL38" s="71"/>
      <c r="HM38" s="71"/>
      <c r="HN38" s="70"/>
      <c r="HO38" s="71"/>
      <c r="HP38" s="71"/>
      <c r="HQ38" s="72"/>
      <c r="HR38" s="21"/>
      <c r="HS38" s="70"/>
      <c r="HT38" s="71"/>
      <c r="HU38" s="71"/>
      <c r="HV38" s="70"/>
      <c r="HW38" s="71"/>
      <c r="HX38" s="71"/>
      <c r="HY38" s="72"/>
      <c r="HZ38" s="21"/>
      <c r="IA38" s="70"/>
      <c r="IB38" s="71"/>
      <c r="IC38" s="71"/>
      <c r="ID38" s="70"/>
      <c r="IE38" s="71"/>
      <c r="IF38" s="71"/>
      <c r="IG38" s="72"/>
      <c r="IH38" s="21"/>
      <c r="II38" s="70"/>
      <c r="IJ38" s="71"/>
      <c r="IK38" s="71"/>
      <c r="IL38" s="70"/>
      <c r="IM38" s="71"/>
      <c r="IN38" s="71"/>
      <c r="IO38" s="72"/>
      <c r="IP38" s="21"/>
      <c r="IQ38" s="70"/>
      <c r="IR38" s="71"/>
      <c r="IS38" s="71"/>
      <c r="IT38" s="70"/>
      <c r="IU38" s="71"/>
    </row>
    <row r="39" spans="1:255" s="20" customFormat="1" ht="12.75" customHeight="1">
      <c r="A39" s="186"/>
      <c r="B39" s="2" t="s">
        <v>36</v>
      </c>
      <c r="C39" s="3" t="s">
        <v>79</v>
      </c>
      <c r="D39" s="2" t="s">
        <v>31</v>
      </c>
      <c r="E39" s="2" t="s">
        <v>14</v>
      </c>
      <c r="F39" s="19">
        <v>43188237.24</v>
      </c>
      <c r="G39" s="19">
        <f>+F39*$L$7</f>
        <v>329744221.1745503</v>
      </c>
      <c r="H39" s="19">
        <v>32391177.94</v>
      </c>
      <c r="I39" s="19">
        <f t="shared" si="0"/>
        <v>243346400.9834218</v>
      </c>
      <c r="J39" s="21"/>
      <c r="K39" s="106"/>
      <c r="L39" s="108"/>
      <c r="M39" s="27"/>
      <c r="N39" s="70"/>
      <c r="O39" s="71"/>
      <c r="P39" s="71"/>
      <c r="Q39" s="72"/>
      <c r="R39" s="21"/>
      <c r="S39" s="70"/>
      <c r="T39" s="71"/>
      <c r="U39" s="71"/>
      <c r="V39" s="70"/>
      <c r="W39" s="71"/>
      <c r="X39" s="71"/>
      <c r="Y39" s="72"/>
      <c r="Z39" s="21"/>
      <c r="AA39" s="70"/>
      <c r="AB39" s="71"/>
      <c r="AC39" s="71"/>
      <c r="AD39" s="70"/>
      <c r="AE39" s="71"/>
      <c r="AF39" s="71"/>
      <c r="AG39" s="72"/>
      <c r="AH39" s="21"/>
      <c r="AI39" s="70"/>
      <c r="AJ39" s="71"/>
      <c r="AK39" s="71"/>
      <c r="AL39" s="70"/>
      <c r="AM39" s="71"/>
      <c r="AN39" s="71"/>
      <c r="AO39" s="72"/>
      <c r="AP39" s="21"/>
      <c r="AQ39" s="70"/>
      <c r="AR39" s="71"/>
      <c r="AS39" s="71"/>
      <c r="AT39" s="70"/>
      <c r="AU39" s="71"/>
      <c r="AV39" s="71"/>
      <c r="AW39" s="72"/>
      <c r="AX39" s="21"/>
      <c r="AY39" s="70"/>
      <c r="AZ39" s="71"/>
      <c r="BA39" s="71"/>
      <c r="BB39" s="70"/>
      <c r="BC39" s="71"/>
      <c r="BD39" s="71"/>
      <c r="BE39" s="72"/>
      <c r="BF39" s="21"/>
      <c r="BG39" s="70"/>
      <c r="BH39" s="71"/>
      <c r="BI39" s="71"/>
      <c r="BJ39" s="70"/>
      <c r="BK39" s="71"/>
      <c r="BL39" s="71"/>
      <c r="BM39" s="72"/>
      <c r="BN39" s="21"/>
      <c r="BO39" s="70"/>
      <c r="BP39" s="71"/>
      <c r="BQ39" s="71"/>
      <c r="BR39" s="70"/>
      <c r="BS39" s="71"/>
      <c r="BT39" s="71"/>
      <c r="BU39" s="72"/>
      <c r="BV39" s="21"/>
      <c r="BW39" s="70"/>
      <c r="BX39" s="71"/>
      <c r="BY39" s="71"/>
      <c r="BZ39" s="70"/>
      <c r="CA39" s="71"/>
      <c r="CB39" s="71"/>
      <c r="CC39" s="72"/>
      <c r="CD39" s="21"/>
      <c r="CE39" s="70"/>
      <c r="CF39" s="71"/>
      <c r="CG39" s="71"/>
      <c r="CH39" s="70"/>
      <c r="CI39" s="71"/>
      <c r="CJ39" s="71"/>
      <c r="CK39" s="72"/>
      <c r="CL39" s="21"/>
      <c r="CM39" s="70"/>
      <c r="CN39" s="71"/>
      <c r="CO39" s="71"/>
      <c r="CP39" s="70"/>
      <c r="CQ39" s="71"/>
      <c r="CR39" s="71"/>
      <c r="CS39" s="72"/>
      <c r="CT39" s="21"/>
      <c r="CU39" s="70"/>
      <c r="CV39" s="71"/>
      <c r="CW39" s="71"/>
      <c r="CX39" s="70"/>
      <c r="CY39" s="71"/>
      <c r="CZ39" s="71"/>
      <c r="DA39" s="72"/>
      <c r="DB39" s="21"/>
      <c r="DC39" s="70"/>
      <c r="DD39" s="71"/>
      <c r="DE39" s="71"/>
      <c r="DF39" s="70"/>
      <c r="DG39" s="71"/>
      <c r="DH39" s="71"/>
      <c r="DI39" s="72"/>
      <c r="DJ39" s="21"/>
      <c r="DK39" s="70"/>
      <c r="DL39" s="71"/>
      <c r="DM39" s="71"/>
      <c r="DN39" s="70"/>
      <c r="DO39" s="71"/>
      <c r="DP39" s="71"/>
      <c r="DQ39" s="72"/>
      <c r="DR39" s="21"/>
      <c r="DS39" s="70"/>
      <c r="DT39" s="71"/>
      <c r="DU39" s="71"/>
      <c r="DV39" s="70"/>
      <c r="DW39" s="71"/>
      <c r="DX39" s="71"/>
      <c r="DY39" s="72"/>
      <c r="DZ39" s="21"/>
      <c r="EA39" s="70"/>
      <c r="EB39" s="71"/>
      <c r="EC39" s="71"/>
      <c r="ED39" s="70"/>
      <c r="EE39" s="71"/>
      <c r="EF39" s="71"/>
      <c r="EG39" s="72"/>
      <c r="EH39" s="21"/>
      <c r="EI39" s="70"/>
      <c r="EJ39" s="71"/>
      <c r="EK39" s="71"/>
      <c r="EL39" s="70"/>
      <c r="EM39" s="71"/>
      <c r="EN39" s="71"/>
      <c r="EO39" s="72"/>
      <c r="EP39" s="21"/>
      <c r="EQ39" s="70"/>
      <c r="ER39" s="71"/>
      <c r="ES39" s="71"/>
      <c r="ET39" s="70"/>
      <c r="EU39" s="71"/>
      <c r="EV39" s="71"/>
      <c r="EW39" s="72"/>
      <c r="EX39" s="21"/>
      <c r="EY39" s="70"/>
      <c r="EZ39" s="71"/>
      <c r="FA39" s="71"/>
      <c r="FB39" s="70"/>
      <c r="FC39" s="71"/>
      <c r="FD39" s="71"/>
      <c r="FE39" s="72"/>
      <c r="FF39" s="21"/>
      <c r="FG39" s="70"/>
      <c r="FH39" s="71"/>
      <c r="FI39" s="71"/>
      <c r="FJ39" s="70"/>
      <c r="FK39" s="71"/>
      <c r="FL39" s="71"/>
      <c r="FM39" s="72"/>
      <c r="FN39" s="21"/>
      <c r="FO39" s="70"/>
      <c r="FP39" s="71"/>
      <c r="FQ39" s="71"/>
      <c r="FR39" s="70"/>
      <c r="FS39" s="71"/>
      <c r="FT39" s="71"/>
      <c r="FU39" s="72"/>
      <c r="FV39" s="21"/>
      <c r="FW39" s="70"/>
      <c r="FX39" s="71"/>
      <c r="FY39" s="71"/>
      <c r="FZ39" s="70"/>
      <c r="GA39" s="71"/>
      <c r="GB39" s="71"/>
      <c r="GC39" s="72"/>
      <c r="GD39" s="21"/>
      <c r="GE39" s="70"/>
      <c r="GF39" s="71"/>
      <c r="GG39" s="71"/>
      <c r="GH39" s="70"/>
      <c r="GI39" s="71"/>
      <c r="GJ39" s="71"/>
      <c r="GK39" s="72"/>
      <c r="GL39" s="21"/>
      <c r="GM39" s="70"/>
      <c r="GN39" s="71"/>
      <c r="GO39" s="71"/>
      <c r="GP39" s="70"/>
      <c r="GQ39" s="71"/>
      <c r="GR39" s="71"/>
      <c r="GS39" s="72"/>
      <c r="GT39" s="21"/>
      <c r="GU39" s="70"/>
      <c r="GV39" s="71"/>
      <c r="GW39" s="71"/>
      <c r="GX39" s="70"/>
      <c r="GY39" s="71"/>
      <c r="GZ39" s="71"/>
      <c r="HA39" s="72"/>
      <c r="HB39" s="21"/>
      <c r="HC39" s="70"/>
      <c r="HD39" s="71"/>
      <c r="HE39" s="71"/>
      <c r="HF39" s="70"/>
      <c r="HG39" s="71"/>
      <c r="HH39" s="71"/>
      <c r="HI39" s="72"/>
      <c r="HJ39" s="21"/>
      <c r="HK39" s="70"/>
      <c r="HL39" s="71"/>
      <c r="HM39" s="71"/>
      <c r="HN39" s="70"/>
      <c r="HO39" s="71"/>
      <c r="HP39" s="71"/>
      <c r="HQ39" s="72"/>
      <c r="HR39" s="21"/>
      <c r="HS39" s="70"/>
      <c r="HT39" s="71"/>
      <c r="HU39" s="71"/>
      <c r="HV39" s="70"/>
      <c r="HW39" s="71"/>
      <c r="HX39" s="71"/>
      <c r="HY39" s="72"/>
      <c r="HZ39" s="21"/>
      <c r="IA39" s="70"/>
      <c r="IB39" s="71"/>
      <c r="IC39" s="71"/>
      <c r="ID39" s="70"/>
      <c r="IE39" s="71"/>
      <c r="IF39" s="71"/>
      <c r="IG39" s="72"/>
      <c r="IH39" s="21"/>
      <c r="II39" s="70"/>
      <c r="IJ39" s="71"/>
      <c r="IK39" s="71"/>
      <c r="IL39" s="70"/>
      <c r="IM39" s="71"/>
      <c r="IN39" s="71"/>
      <c r="IO39" s="72"/>
      <c r="IP39" s="21"/>
      <c r="IQ39" s="70"/>
      <c r="IR39" s="71"/>
      <c r="IS39" s="71"/>
      <c r="IT39" s="70"/>
      <c r="IU39" s="71"/>
    </row>
    <row r="40" spans="1:255" s="20" customFormat="1" ht="12.75" customHeight="1">
      <c r="A40" s="186"/>
      <c r="B40" s="2" t="s">
        <v>37</v>
      </c>
      <c r="C40" s="3" t="s">
        <v>80</v>
      </c>
      <c r="D40" s="2" t="s">
        <v>31</v>
      </c>
      <c r="E40" s="2" t="s">
        <v>18</v>
      </c>
      <c r="F40" s="19">
        <v>3000000</v>
      </c>
      <c r="G40" s="19">
        <f>+F40*$L$8</f>
        <v>20975403</v>
      </c>
      <c r="H40" s="19">
        <v>2250000</v>
      </c>
      <c r="I40" s="19">
        <f>+H40*$M$8</f>
        <v>15280834.5</v>
      </c>
      <c r="J40" s="21"/>
      <c r="K40" s="106"/>
      <c r="L40" s="108"/>
      <c r="M40" s="27"/>
      <c r="N40" s="70"/>
      <c r="O40" s="71"/>
      <c r="P40" s="71"/>
      <c r="Q40" s="72"/>
      <c r="R40" s="21"/>
      <c r="S40" s="70"/>
      <c r="T40" s="71"/>
      <c r="U40" s="71"/>
      <c r="V40" s="70"/>
      <c r="W40" s="71"/>
      <c r="X40" s="71"/>
      <c r="Y40" s="72"/>
      <c r="Z40" s="21"/>
      <c r="AA40" s="70"/>
      <c r="AB40" s="71"/>
      <c r="AC40" s="71"/>
      <c r="AD40" s="70"/>
      <c r="AE40" s="71"/>
      <c r="AF40" s="71"/>
      <c r="AG40" s="72"/>
      <c r="AH40" s="21"/>
      <c r="AI40" s="70"/>
      <c r="AJ40" s="71"/>
      <c r="AK40" s="71"/>
      <c r="AL40" s="70"/>
      <c r="AM40" s="71"/>
      <c r="AN40" s="71"/>
      <c r="AO40" s="72"/>
      <c r="AP40" s="21"/>
      <c r="AQ40" s="70"/>
      <c r="AR40" s="71"/>
      <c r="AS40" s="71"/>
      <c r="AT40" s="70"/>
      <c r="AU40" s="71"/>
      <c r="AV40" s="71"/>
      <c r="AW40" s="72"/>
      <c r="AX40" s="21"/>
      <c r="AY40" s="70"/>
      <c r="AZ40" s="71"/>
      <c r="BA40" s="71"/>
      <c r="BB40" s="70"/>
      <c r="BC40" s="71"/>
      <c r="BD40" s="71"/>
      <c r="BE40" s="72"/>
      <c r="BF40" s="21"/>
      <c r="BG40" s="70"/>
      <c r="BH40" s="71"/>
      <c r="BI40" s="71"/>
      <c r="BJ40" s="70"/>
      <c r="BK40" s="71"/>
      <c r="BL40" s="71"/>
      <c r="BM40" s="72"/>
      <c r="BN40" s="21"/>
      <c r="BO40" s="70"/>
      <c r="BP40" s="71"/>
      <c r="BQ40" s="71"/>
      <c r="BR40" s="70"/>
      <c r="BS40" s="71"/>
      <c r="BT40" s="71"/>
      <c r="BU40" s="72"/>
      <c r="BV40" s="21"/>
      <c r="BW40" s="70"/>
      <c r="BX40" s="71"/>
      <c r="BY40" s="71"/>
      <c r="BZ40" s="70"/>
      <c r="CA40" s="71"/>
      <c r="CB40" s="71"/>
      <c r="CC40" s="72"/>
      <c r="CD40" s="21"/>
      <c r="CE40" s="70"/>
      <c r="CF40" s="71"/>
      <c r="CG40" s="71"/>
      <c r="CH40" s="70"/>
      <c r="CI40" s="71"/>
      <c r="CJ40" s="71"/>
      <c r="CK40" s="72"/>
      <c r="CL40" s="21"/>
      <c r="CM40" s="70"/>
      <c r="CN40" s="71"/>
      <c r="CO40" s="71"/>
      <c r="CP40" s="70"/>
      <c r="CQ40" s="71"/>
      <c r="CR40" s="71"/>
      <c r="CS40" s="72"/>
      <c r="CT40" s="21"/>
      <c r="CU40" s="70"/>
      <c r="CV40" s="71"/>
      <c r="CW40" s="71"/>
      <c r="CX40" s="70"/>
      <c r="CY40" s="71"/>
      <c r="CZ40" s="71"/>
      <c r="DA40" s="72"/>
      <c r="DB40" s="21"/>
      <c r="DC40" s="70"/>
      <c r="DD40" s="71"/>
      <c r="DE40" s="71"/>
      <c r="DF40" s="70"/>
      <c r="DG40" s="71"/>
      <c r="DH40" s="71"/>
      <c r="DI40" s="72"/>
      <c r="DJ40" s="21"/>
      <c r="DK40" s="70"/>
      <c r="DL40" s="71"/>
      <c r="DM40" s="71"/>
      <c r="DN40" s="70"/>
      <c r="DO40" s="71"/>
      <c r="DP40" s="71"/>
      <c r="DQ40" s="72"/>
      <c r="DR40" s="21"/>
      <c r="DS40" s="70"/>
      <c r="DT40" s="71"/>
      <c r="DU40" s="71"/>
      <c r="DV40" s="70"/>
      <c r="DW40" s="71"/>
      <c r="DX40" s="71"/>
      <c r="DY40" s="72"/>
      <c r="DZ40" s="21"/>
      <c r="EA40" s="70"/>
      <c r="EB40" s="71"/>
      <c r="EC40" s="71"/>
      <c r="ED40" s="70"/>
      <c r="EE40" s="71"/>
      <c r="EF40" s="71"/>
      <c r="EG40" s="72"/>
      <c r="EH40" s="21"/>
      <c r="EI40" s="70"/>
      <c r="EJ40" s="71"/>
      <c r="EK40" s="71"/>
      <c r="EL40" s="70"/>
      <c r="EM40" s="71"/>
      <c r="EN40" s="71"/>
      <c r="EO40" s="72"/>
      <c r="EP40" s="21"/>
      <c r="EQ40" s="70"/>
      <c r="ER40" s="71"/>
      <c r="ES40" s="71"/>
      <c r="ET40" s="70"/>
      <c r="EU40" s="71"/>
      <c r="EV40" s="71"/>
      <c r="EW40" s="72"/>
      <c r="EX40" s="21"/>
      <c r="EY40" s="70"/>
      <c r="EZ40" s="71"/>
      <c r="FA40" s="71"/>
      <c r="FB40" s="70"/>
      <c r="FC40" s="71"/>
      <c r="FD40" s="71"/>
      <c r="FE40" s="72"/>
      <c r="FF40" s="21"/>
      <c r="FG40" s="70"/>
      <c r="FH40" s="71"/>
      <c r="FI40" s="71"/>
      <c r="FJ40" s="70"/>
      <c r="FK40" s="71"/>
      <c r="FL40" s="71"/>
      <c r="FM40" s="72"/>
      <c r="FN40" s="21"/>
      <c r="FO40" s="70"/>
      <c r="FP40" s="71"/>
      <c r="FQ40" s="71"/>
      <c r="FR40" s="70"/>
      <c r="FS40" s="71"/>
      <c r="FT40" s="71"/>
      <c r="FU40" s="72"/>
      <c r="FV40" s="21"/>
      <c r="FW40" s="70"/>
      <c r="FX40" s="71"/>
      <c r="FY40" s="71"/>
      <c r="FZ40" s="70"/>
      <c r="GA40" s="71"/>
      <c r="GB40" s="71"/>
      <c r="GC40" s="72"/>
      <c r="GD40" s="21"/>
      <c r="GE40" s="70"/>
      <c r="GF40" s="71"/>
      <c r="GG40" s="71"/>
      <c r="GH40" s="70"/>
      <c r="GI40" s="71"/>
      <c r="GJ40" s="71"/>
      <c r="GK40" s="72"/>
      <c r="GL40" s="21"/>
      <c r="GM40" s="70"/>
      <c r="GN40" s="71"/>
      <c r="GO40" s="71"/>
      <c r="GP40" s="70"/>
      <c r="GQ40" s="71"/>
      <c r="GR40" s="71"/>
      <c r="GS40" s="72"/>
      <c r="GT40" s="21"/>
      <c r="GU40" s="70"/>
      <c r="GV40" s="71"/>
      <c r="GW40" s="71"/>
      <c r="GX40" s="70"/>
      <c r="GY40" s="71"/>
      <c r="GZ40" s="71"/>
      <c r="HA40" s="72"/>
      <c r="HB40" s="21"/>
      <c r="HC40" s="70"/>
      <c r="HD40" s="71"/>
      <c r="HE40" s="71"/>
      <c r="HF40" s="70"/>
      <c r="HG40" s="71"/>
      <c r="HH40" s="71"/>
      <c r="HI40" s="72"/>
      <c r="HJ40" s="21"/>
      <c r="HK40" s="70"/>
      <c r="HL40" s="71"/>
      <c r="HM40" s="71"/>
      <c r="HN40" s="70"/>
      <c r="HO40" s="71"/>
      <c r="HP40" s="71"/>
      <c r="HQ40" s="72"/>
      <c r="HR40" s="21"/>
      <c r="HS40" s="70"/>
      <c r="HT40" s="71"/>
      <c r="HU40" s="71"/>
      <c r="HV40" s="70"/>
      <c r="HW40" s="71"/>
      <c r="HX40" s="71"/>
      <c r="HY40" s="72"/>
      <c r="HZ40" s="21"/>
      <c r="IA40" s="70"/>
      <c r="IB40" s="71"/>
      <c r="IC40" s="71"/>
      <c r="ID40" s="70"/>
      <c r="IE40" s="71"/>
      <c r="IF40" s="71"/>
      <c r="IG40" s="72"/>
      <c r="IH40" s="21"/>
      <c r="II40" s="70"/>
      <c r="IJ40" s="71"/>
      <c r="IK40" s="71"/>
      <c r="IL40" s="70"/>
      <c r="IM40" s="71"/>
      <c r="IN40" s="71"/>
      <c r="IO40" s="72"/>
      <c r="IP40" s="21"/>
      <c r="IQ40" s="70"/>
      <c r="IR40" s="71"/>
      <c r="IS40" s="71"/>
      <c r="IT40" s="70"/>
      <c r="IU40" s="71"/>
    </row>
    <row r="41" spans="1:255" s="20" customFormat="1" ht="12.75" customHeight="1">
      <c r="A41" s="186"/>
      <c r="B41" s="2" t="s">
        <v>38</v>
      </c>
      <c r="C41" s="3" t="s">
        <v>81</v>
      </c>
      <c r="D41" s="2" t="s">
        <v>31</v>
      </c>
      <c r="E41" s="2" t="s">
        <v>15</v>
      </c>
      <c r="F41" s="19">
        <v>171943423.96</v>
      </c>
      <c r="G41" s="19">
        <f>+F41</f>
        <v>171943423.96</v>
      </c>
      <c r="H41" s="19">
        <v>128957568</v>
      </c>
      <c r="I41" s="19">
        <f>H41</f>
        <v>128957568</v>
      </c>
      <c r="J41" s="21"/>
      <c r="K41" s="106"/>
      <c r="L41" s="108"/>
      <c r="M41" s="27"/>
      <c r="N41" s="70"/>
      <c r="O41" s="71"/>
      <c r="P41" s="71"/>
      <c r="Q41" s="72"/>
      <c r="R41" s="21"/>
      <c r="S41" s="70"/>
      <c r="T41" s="71"/>
      <c r="U41" s="71"/>
      <c r="V41" s="70"/>
      <c r="W41" s="71"/>
      <c r="X41" s="71"/>
      <c r="Y41" s="72"/>
      <c r="Z41" s="21"/>
      <c r="AA41" s="70"/>
      <c r="AB41" s="71"/>
      <c r="AC41" s="71"/>
      <c r="AD41" s="70"/>
      <c r="AE41" s="71"/>
      <c r="AF41" s="71"/>
      <c r="AG41" s="72"/>
      <c r="AH41" s="21"/>
      <c r="AI41" s="70"/>
      <c r="AJ41" s="71"/>
      <c r="AK41" s="71"/>
      <c r="AL41" s="70"/>
      <c r="AM41" s="71"/>
      <c r="AN41" s="71"/>
      <c r="AO41" s="72"/>
      <c r="AP41" s="21"/>
      <c r="AQ41" s="70"/>
      <c r="AR41" s="71"/>
      <c r="AS41" s="71"/>
      <c r="AT41" s="70"/>
      <c r="AU41" s="71"/>
      <c r="AV41" s="71"/>
      <c r="AW41" s="72"/>
      <c r="AX41" s="21"/>
      <c r="AY41" s="70"/>
      <c r="AZ41" s="71"/>
      <c r="BA41" s="71"/>
      <c r="BB41" s="70"/>
      <c r="BC41" s="71"/>
      <c r="BD41" s="71"/>
      <c r="BE41" s="72"/>
      <c r="BF41" s="21"/>
      <c r="BG41" s="70"/>
      <c r="BH41" s="71"/>
      <c r="BI41" s="71"/>
      <c r="BJ41" s="70"/>
      <c r="BK41" s="71"/>
      <c r="BL41" s="71"/>
      <c r="BM41" s="72"/>
      <c r="BN41" s="21"/>
      <c r="BO41" s="70"/>
      <c r="BP41" s="71"/>
      <c r="BQ41" s="71"/>
      <c r="BR41" s="70"/>
      <c r="BS41" s="71"/>
      <c r="BT41" s="71"/>
      <c r="BU41" s="72"/>
      <c r="BV41" s="21"/>
      <c r="BW41" s="70"/>
      <c r="BX41" s="71"/>
      <c r="BY41" s="71"/>
      <c r="BZ41" s="70"/>
      <c r="CA41" s="71"/>
      <c r="CB41" s="71"/>
      <c r="CC41" s="72"/>
      <c r="CD41" s="21"/>
      <c r="CE41" s="70"/>
      <c r="CF41" s="71"/>
      <c r="CG41" s="71"/>
      <c r="CH41" s="70"/>
      <c r="CI41" s="71"/>
      <c r="CJ41" s="71"/>
      <c r="CK41" s="72"/>
      <c r="CL41" s="21"/>
      <c r="CM41" s="70"/>
      <c r="CN41" s="71"/>
      <c r="CO41" s="71"/>
      <c r="CP41" s="70"/>
      <c r="CQ41" s="71"/>
      <c r="CR41" s="71"/>
      <c r="CS41" s="72"/>
      <c r="CT41" s="21"/>
      <c r="CU41" s="70"/>
      <c r="CV41" s="71"/>
      <c r="CW41" s="71"/>
      <c r="CX41" s="70"/>
      <c r="CY41" s="71"/>
      <c r="CZ41" s="71"/>
      <c r="DA41" s="72"/>
      <c r="DB41" s="21"/>
      <c r="DC41" s="70"/>
      <c r="DD41" s="71"/>
      <c r="DE41" s="71"/>
      <c r="DF41" s="70"/>
      <c r="DG41" s="71"/>
      <c r="DH41" s="71"/>
      <c r="DI41" s="72"/>
      <c r="DJ41" s="21"/>
      <c r="DK41" s="70"/>
      <c r="DL41" s="71"/>
      <c r="DM41" s="71"/>
      <c r="DN41" s="70"/>
      <c r="DO41" s="71"/>
      <c r="DP41" s="71"/>
      <c r="DQ41" s="72"/>
      <c r="DR41" s="21"/>
      <c r="DS41" s="70"/>
      <c r="DT41" s="71"/>
      <c r="DU41" s="71"/>
      <c r="DV41" s="70"/>
      <c r="DW41" s="71"/>
      <c r="DX41" s="71"/>
      <c r="DY41" s="72"/>
      <c r="DZ41" s="21"/>
      <c r="EA41" s="70"/>
      <c r="EB41" s="71"/>
      <c r="EC41" s="71"/>
      <c r="ED41" s="70"/>
      <c r="EE41" s="71"/>
      <c r="EF41" s="71"/>
      <c r="EG41" s="72"/>
      <c r="EH41" s="21"/>
      <c r="EI41" s="70"/>
      <c r="EJ41" s="71"/>
      <c r="EK41" s="71"/>
      <c r="EL41" s="70"/>
      <c r="EM41" s="71"/>
      <c r="EN41" s="71"/>
      <c r="EO41" s="72"/>
      <c r="EP41" s="21"/>
      <c r="EQ41" s="70"/>
      <c r="ER41" s="71"/>
      <c r="ES41" s="71"/>
      <c r="ET41" s="70"/>
      <c r="EU41" s="71"/>
      <c r="EV41" s="71"/>
      <c r="EW41" s="72"/>
      <c r="EX41" s="21"/>
      <c r="EY41" s="70"/>
      <c r="EZ41" s="71"/>
      <c r="FA41" s="71"/>
      <c r="FB41" s="70"/>
      <c r="FC41" s="71"/>
      <c r="FD41" s="71"/>
      <c r="FE41" s="72"/>
      <c r="FF41" s="21"/>
      <c r="FG41" s="70"/>
      <c r="FH41" s="71"/>
      <c r="FI41" s="71"/>
      <c r="FJ41" s="70"/>
      <c r="FK41" s="71"/>
      <c r="FL41" s="71"/>
      <c r="FM41" s="72"/>
      <c r="FN41" s="21"/>
      <c r="FO41" s="70"/>
      <c r="FP41" s="71"/>
      <c r="FQ41" s="71"/>
      <c r="FR41" s="70"/>
      <c r="FS41" s="71"/>
      <c r="FT41" s="71"/>
      <c r="FU41" s="72"/>
      <c r="FV41" s="21"/>
      <c r="FW41" s="70"/>
      <c r="FX41" s="71"/>
      <c r="FY41" s="71"/>
      <c r="FZ41" s="70"/>
      <c r="GA41" s="71"/>
      <c r="GB41" s="71"/>
      <c r="GC41" s="72"/>
      <c r="GD41" s="21"/>
      <c r="GE41" s="70"/>
      <c r="GF41" s="71"/>
      <c r="GG41" s="71"/>
      <c r="GH41" s="70"/>
      <c r="GI41" s="71"/>
      <c r="GJ41" s="71"/>
      <c r="GK41" s="72"/>
      <c r="GL41" s="21"/>
      <c r="GM41" s="70"/>
      <c r="GN41" s="71"/>
      <c r="GO41" s="71"/>
      <c r="GP41" s="70"/>
      <c r="GQ41" s="71"/>
      <c r="GR41" s="71"/>
      <c r="GS41" s="72"/>
      <c r="GT41" s="21"/>
      <c r="GU41" s="70"/>
      <c r="GV41" s="71"/>
      <c r="GW41" s="71"/>
      <c r="GX41" s="70"/>
      <c r="GY41" s="71"/>
      <c r="GZ41" s="71"/>
      <c r="HA41" s="72"/>
      <c r="HB41" s="21"/>
      <c r="HC41" s="70"/>
      <c r="HD41" s="71"/>
      <c r="HE41" s="71"/>
      <c r="HF41" s="70"/>
      <c r="HG41" s="71"/>
      <c r="HH41" s="71"/>
      <c r="HI41" s="72"/>
      <c r="HJ41" s="21"/>
      <c r="HK41" s="70"/>
      <c r="HL41" s="71"/>
      <c r="HM41" s="71"/>
      <c r="HN41" s="70"/>
      <c r="HO41" s="71"/>
      <c r="HP41" s="71"/>
      <c r="HQ41" s="72"/>
      <c r="HR41" s="21"/>
      <c r="HS41" s="70"/>
      <c r="HT41" s="71"/>
      <c r="HU41" s="71"/>
      <c r="HV41" s="70"/>
      <c r="HW41" s="71"/>
      <c r="HX41" s="71"/>
      <c r="HY41" s="72"/>
      <c r="HZ41" s="21"/>
      <c r="IA41" s="70"/>
      <c r="IB41" s="71"/>
      <c r="IC41" s="71"/>
      <c r="ID41" s="70"/>
      <c r="IE41" s="71"/>
      <c r="IF41" s="71"/>
      <c r="IG41" s="72"/>
      <c r="IH41" s="21"/>
      <c r="II41" s="70"/>
      <c r="IJ41" s="71"/>
      <c r="IK41" s="71"/>
      <c r="IL41" s="70"/>
      <c r="IM41" s="71"/>
      <c r="IN41" s="71"/>
      <c r="IO41" s="72"/>
      <c r="IP41" s="21"/>
      <c r="IQ41" s="70"/>
      <c r="IR41" s="71"/>
      <c r="IS41" s="71"/>
      <c r="IT41" s="70"/>
      <c r="IU41" s="71"/>
    </row>
    <row r="42" spans="1:255" s="20" customFormat="1" ht="12.75" customHeight="1">
      <c r="A42" s="186"/>
      <c r="B42" s="2" t="s">
        <v>39</v>
      </c>
      <c r="C42" s="3" t="s">
        <v>145</v>
      </c>
      <c r="D42" s="2" t="s">
        <v>82</v>
      </c>
      <c r="E42" s="2" t="s">
        <v>14</v>
      </c>
      <c r="F42" s="19">
        <v>6840000</v>
      </c>
      <c r="G42" s="19">
        <f>+F42*$L$7</f>
        <v>52223721.480000004</v>
      </c>
      <c r="H42" s="19">
        <v>6840000</v>
      </c>
      <c r="I42" s="19">
        <f t="shared" si="0"/>
        <v>51387121.080000006</v>
      </c>
      <c r="J42" s="21"/>
      <c r="K42" s="106"/>
      <c r="L42" s="108"/>
      <c r="M42" s="27"/>
      <c r="N42" s="70"/>
      <c r="O42" s="71"/>
      <c r="P42" s="71"/>
      <c r="Q42" s="72"/>
      <c r="R42" s="21"/>
      <c r="S42" s="70"/>
      <c r="T42" s="71"/>
      <c r="U42" s="71"/>
      <c r="V42" s="70"/>
      <c r="W42" s="71"/>
      <c r="X42" s="71"/>
      <c r="Y42" s="72"/>
      <c r="Z42" s="21"/>
      <c r="AA42" s="70"/>
      <c r="AB42" s="71"/>
      <c r="AC42" s="71"/>
      <c r="AD42" s="70"/>
      <c r="AE42" s="71"/>
      <c r="AF42" s="71"/>
      <c r="AG42" s="72"/>
      <c r="AH42" s="21"/>
      <c r="AI42" s="70"/>
      <c r="AJ42" s="71"/>
      <c r="AK42" s="71"/>
      <c r="AL42" s="70"/>
      <c r="AM42" s="71"/>
      <c r="AN42" s="71"/>
      <c r="AO42" s="72"/>
      <c r="AP42" s="21"/>
      <c r="AQ42" s="70"/>
      <c r="AR42" s="71"/>
      <c r="AS42" s="71"/>
      <c r="AT42" s="70"/>
      <c r="AU42" s="71"/>
      <c r="AV42" s="71"/>
      <c r="AW42" s="72"/>
      <c r="AX42" s="21"/>
      <c r="AY42" s="70"/>
      <c r="AZ42" s="71"/>
      <c r="BA42" s="71"/>
      <c r="BB42" s="70"/>
      <c r="BC42" s="71"/>
      <c r="BD42" s="71"/>
      <c r="BE42" s="72"/>
      <c r="BF42" s="21"/>
      <c r="BG42" s="70"/>
      <c r="BH42" s="71"/>
      <c r="BI42" s="71"/>
      <c r="BJ42" s="70"/>
      <c r="BK42" s="71"/>
      <c r="BL42" s="71"/>
      <c r="BM42" s="72"/>
      <c r="BN42" s="21"/>
      <c r="BO42" s="70"/>
      <c r="BP42" s="71"/>
      <c r="BQ42" s="71"/>
      <c r="BR42" s="70"/>
      <c r="BS42" s="71"/>
      <c r="BT42" s="71"/>
      <c r="BU42" s="72"/>
      <c r="BV42" s="21"/>
      <c r="BW42" s="70"/>
      <c r="BX42" s="71"/>
      <c r="BY42" s="71"/>
      <c r="BZ42" s="70"/>
      <c r="CA42" s="71"/>
      <c r="CB42" s="71"/>
      <c r="CC42" s="72"/>
      <c r="CD42" s="21"/>
      <c r="CE42" s="70"/>
      <c r="CF42" s="71"/>
      <c r="CG42" s="71"/>
      <c r="CH42" s="70"/>
      <c r="CI42" s="71"/>
      <c r="CJ42" s="71"/>
      <c r="CK42" s="72"/>
      <c r="CL42" s="21"/>
      <c r="CM42" s="70"/>
      <c r="CN42" s="71"/>
      <c r="CO42" s="71"/>
      <c r="CP42" s="70"/>
      <c r="CQ42" s="71"/>
      <c r="CR42" s="71"/>
      <c r="CS42" s="72"/>
      <c r="CT42" s="21"/>
      <c r="CU42" s="70"/>
      <c r="CV42" s="71"/>
      <c r="CW42" s="71"/>
      <c r="CX42" s="70"/>
      <c r="CY42" s="71"/>
      <c r="CZ42" s="71"/>
      <c r="DA42" s="72"/>
      <c r="DB42" s="21"/>
      <c r="DC42" s="70"/>
      <c r="DD42" s="71"/>
      <c r="DE42" s="71"/>
      <c r="DF42" s="70"/>
      <c r="DG42" s="71"/>
      <c r="DH42" s="71"/>
      <c r="DI42" s="72"/>
      <c r="DJ42" s="21"/>
      <c r="DK42" s="70"/>
      <c r="DL42" s="71"/>
      <c r="DM42" s="71"/>
      <c r="DN42" s="70"/>
      <c r="DO42" s="71"/>
      <c r="DP42" s="71"/>
      <c r="DQ42" s="72"/>
      <c r="DR42" s="21"/>
      <c r="DS42" s="70"/>
      <c r="DT42" s="71"/>
      <c r="DU42" s="71"/>
      <c r="DV42" s="70"/>
      <c r="DW42" s="71"/>
      <c r="DX42" s="71"/>
      <c r="DY42" s="72"/>
      <c r="DZ42" s="21"/>
      <c r="EA42" s="70"/>
      <c r="EB42" s="71"/>
      <c r="EC42" s="71"/>
      <c r="ED42" s="70"/>
      <c r="EE42" s="71"/>
      <c r="EF42" s="71"/>
      <c r="EG42" s="72"/>
      <c r="EH42" s="21"/>
      <c r="EI42" s="70"/>
      <c r="EJ42" s="71"/>
      <c r="EK42" s="71"/>
      <c r="EL42" s="70"/>
      <c r="EM42" s="71"/>
      <c r="EN42" s="71"/>
      <c r="EO42" s="72"/>
      <c r="EP42" s="21"/>
      <c r="EQ42" s="70"/>
      <c r="ER42" s="71"/>
      <c r="ES42" s="71"/>
      <c r="ET42" s="70"/>
      <c r="EU42" s="71"/>
      <c r="EV42" s="71"/>
      <c r="EW42" s="72"/>
      <c r="EX42" s="21"/>
      <c r="EY42" s="70"/>
      <c r="EZ42" s="71"/>
      <c r="FA42" s="71"/>
      <c r="FB42" s="70"/>
      <c r="FC42" s="71"/>
      <c r="FD42" s="71"/>
      <c r="FE42" s="72"/>
      <c r="FF42" s="21"/>
      <c r="FG42" s="70"/>
      <c r="FH42" s="71"/>
      <c r="FI42" s="71"/>
      <c r="FJ42" s="70"/>
      <c r="FK42" s="71"/>
      <c r="FL42" s="71"/>
      <c r="FM42" s="72"/>
      <c r="FN42" s="21"/>
      <c r="FO42" s="70"/>
      <c r="FP42" s="71"/>
      <c r="FQ42" s="71"/>
      <c r="FR42" s="70"/>
      <c r="FS42" s="71"/>
      <c r="FT42" s="71"/>
      <c r="FU42" s="72"/>
      <c r="FV42" s="21"/>
      <c r="FW42" s="70"/>
      <c r="FX42" s="71"/>
      <c r="FY42" s="71"/>
      <c r="FZ42" s="70"/>
      <c r="GA42" s="71"/>
      <c r="GB42" s="71"/>
      <c r="GC42" s="72"/>
      <c r="GD42" s="21"/>
      <c r="GE42" s="70"/>
      <c r="GF42" s="71"/>
      <c r="GG42" s="71"/>
      <c r="GH42" s="70"/>
      <c r="GI42" s="71"/>
      <c r="GJ42" s="71"/>
      <c r="GK42" s="72"/>
      <c r="GL42" s="21"/>
      <c r="GM42" s="70"/>
      <c r="GN42" s="71"/>
      <c r="GO42" s="71"/>
      <c r="GP42" s="70"/>
      <c r="GQ42" s="71"/>
      <c r="GR42" s="71"/>
      <c r="GS42" s="72"/>
      <c r="GT42" s="21"/>
      <c r="GU42" s="70"/>
      <c r="GV42" s="71"/>
      <c r="GW42" s="71"/>
      <c r="GX42" s="70"/>
      <c r="GY42" s="71"/>
      <c r="GZ42" s="71"/>
      <c r="HA42" s="72"/>
      <c r="HB42" s="21"/>
      <c r="HC42" s="70"/>
      <c r="HD42" s="71"/>
      <c r="HE42" s="71"/>
      <c r="HF42" s="70"/>
      <c r="HG42" s="71"/>
      <c r="HH42" s="71"/>
      <c r="HI42" s="72"/>
      <c r="HJ42" s="21"/>
      <c r="HK42" s="70"/>
      <c r="HL42" s="71"/>
      <c r="HM42" s="71"/>
      <c r="HN42" s="70"/>
      <c r="HO42" s="71"/>
      <c r="HP42" s="71"/>
      <c r="HQ42" s="72"/>
      <c r="HR42" s="21"/>
      <c r="HS42" s="70"/>
      <c r="HT42" s="71"/>
      <c r="HU42" s="71"/>
      <c r="HV42" s="70"/>
      <c r="HW42" s="71"/>
      <c r="HX42" s="71"/>
      <c r="HY42" s="72"/>
      <c r="HZ42" s="21"/>
      <c r="IA42" s="70"/>
      <c r="IB42" s="71"/>
      <c r="IC42" s="71"/>
      <c r="ID42" s="70"/>
      <c r="IE42" s="71"/>
      <c r="IF42" s="71"/>
      <c r="IG42" s="72"/>
      <c r="IH42" s="21"/>
      <c r="II42" s="70"/>
      <c r="IJ42" s="71"/>
      <c r="IK42" s="71"/>
      <c r="IL42" s="70"/>
      <c r="IM42" s="71"/>
      <c r="IN42" s="71"/>
      <c r="IO42" s="72"/>
      <c r="IP42" s="21"/>
      <c r="IQ42" s="70"/>
      <c r="IR42" s="71"/>
      <c r="IS42" s="71"/>
      <c r="IT42" s="70"/>
      <c r="IU42" s="71"/>
    </row>
    <row r="43" spans="1:255" s="20" customFormat="1" ht="12.75" customHeight="1">
      <c r="A43" s="186"/>
      <c r="B43" s="2" t="s">
        <v>40</v>
      </c>
      <c r="C43" s="3" t="s">
        <v>160</v>
      </c>
      <c r="D43" s="2" t="s">
        <v>82</v>
      </c>
      <c r="E43" s="2" t="s">
        <v>18</v>
      </c>
      <c r="F43" s="19">
        <v>73100000</v>
      </c>
      <c r="G43" s="19">
        <f>+F43*$L$8</f>
        <v>511100653.09999996</v>
      </c>
      <c r="H43" s="19">
        <v>73100000</v>
      </c>
      <c r="I43" s="19">
        <f>+H43*$M$8</f>
        <v>496457334.2</v>
      </c>
      <c r="J43" s="21"/>
      <c r="K43" s="106"/>
      <c r="L43" s="108"/>
      <c r="M43" s="27"/>
      <c r="N43" s="70"/>
      <c r="O43" s="71"/>
      <c r="P43" s="71"/>
      <c r="Q43" s="72"/>
      <c r="R43" s="21"/>
      <c r="S43" s="70"/>
      <c r="T43" s="71"/>
      <c r="U43" s="71"/>
      <c r="V43" s="70"/>
      <c r="W43" s="71"/>
      <c r="X43" s="71"/>
      <c r="Y43" s="72"/>
      <c r="Z43" s="21"/>
      <c r="AA43" s="70"/>
      <c r="AB43" s="71"/>
      <c r="AC43" s="71"/>
      <c r="AD43" s="70"/>
      <c r="AE43" s="71"/>
      <c r="AF43" s="71"/>
      <c r="AG43" s="72"/>
      <c r="AH43" s="21"/>
      <c r="AI43" s="70"/>
      <c r="AJ43" s="71"/>
      <c r="AK43" s="71"/>
      <c r="AL43" s="70"/>
      <c r="AM43" s="71"/>
      <c r="AN43" s="71"/>
      <c r="AO43" s="72"/>
      <c r="AP43" s="21"/>
      <c r="AQ43" s="70"/>
      <c r="AR43" s="71"/>
      <c r="AS43" s="71"/>
      <c r="AT43" s="70"/>
      <c r="AU43" s="71"/>
      <c r="AV43" s="71"/>
      <c r="AW43" s="72"/>
      <c r="AX43" s="21"/>
      <c r="AY43" s="70"/>
      <c r="AZ43" s="71"/>
      <c r="BA43" s="71"/>
      <c r="BB43" s="70"/>
      <c r="BC43" s="71"/>
      <c r="BD43" s="71"/>
      <c r="BE43" s="72"/>
      <c r="BF43" s="21"/>
      <c r="BG43" s="70"/>
      <c r="BH43" s="71"/>
      <c r="BI43" s="71"/>
      <c r="BJ43" s="70"/>
      <c r="BK43" s="71"/>
      <c r="BL43" s="71"/>
      <c r="BM43" s="72"/>
      <c r="BN43" s="21"/>
      <c r="BO43" s="70"/>
      <c r="BP43" s="71"/>
      <c r="BQ43" s="71"/>
      <c r="BR43" s="70"/>
      <c r="BS43" s="71"/>
      <c r="BT43" s="71"/>
      <c r="BU43" s="72"/>
      <c r="BV43" s="21"/>
      <c r="BW43" s="70"/>
      <c r="BX43" s="71"/>
      <c r="BY43" s="71"/>
      <c r="BZ43" s="70"/>
      <c r="CA43" s="71"/>
      <c r="CB43" s="71"/>
      <c r="CC43" s="72"/>
      <c r="CD43" s="21"/>
      <c r="CE43" s="70"/>
      <c r="CF43" s="71"/>
      <c r="CG43" s="71"/>
      <c r="CH43" s="70"/>
      <c r="CI43" s="71"/>
      <c r="CJ43" s="71"/>
      <c r="CK43" s="72"/>
      <c r="CL43" s="21"/>
      <c r="CM43" s="70"/>
      <c r="CN43" s="71"/>
      <c r="CO43" s="71"/>
      <c r="CP43" s="70"/>
      <c r="CQ43" s="71"/>
      <c r="CR43" s="71"/>
      <c r="CS43" s="72"/>
      <c r="CT43" s="21"/>
      <c r="CU43" s="70"/>
      <c r="CV43" s="71"/>
      <c r="CW43" s="71"/>
      <c r="CX43" s="70"/>
      <c r="CY43" s="71"/>
      <c r="CZ43" s="71"/>
      <c r="DA43" s="72"/>
      <c r="DB43" s="21"/>
      <c r="DC43" s="70"/>
      <c r="DD43" s="71"/>
      <c r="DE43" s="71"/>
      <c r="DF43" s="70"/>
      <c r="DG43" s="71"/>
      <c r="DH43" s="71"/>
      <c r="DI43" s="72"/>
      <c r="DJ43" s="21"/>
      <c r="DK43" s="70"/>
      <c r="DL43" s="71"/>
      <c r="DM43" s="71"/>
      <c r="DN43" s="70"/>
      <c r="DO43" s="71"/>
      <c r="DP43" s="71"/>
      <c r="DQ43" s="72"/>
      <c r="DR43" s="21"/>
      <c r="DS43" s="70"/>
      <c r="DT43" s="71"/>
      <c r="DU43" s="71"/>
      <c r="DV43" s="70"/>
      <c r="DW43" s="71"/>
      <c r="DX43" s="71"/>
      <c r="DY43" s="72"/>
      <c r="DZ43" s="21"/>
      <c r="EA43" s="70"/>
      <c r="EB43" s="71"/>
      <c r="EC43" s="71"/>
      <c r="ED43" s="70"/>
      <c r="EE43" s="71"/>
      <c r="EF43" s="71"/>
      <c r="EG43" s="72"/>
      <c r="EH43" s="21"/>
      <c r="EI43" s="70"/>
      <c r="EJ43" s="71"/>
      <c r="EK43" s="71"/>
      <c r="EL43" s="70"/>
      <c r="EM43" s="71"/>
      <c r="EN43" s="71"/>
      <c r="EO43" s="72"/>
      <c r="EP43" s="21"/>
      <c r="EQ43" s="70"/>
      <c r="ER43" s="71"/>
      <c r="ES43" s="71"/>
      <c r="ET43" s="70"/>
      <c r="EU43" s="71"/>
      <c r="EV43" s="71"/>
      <c r="EW43" s="72"/>
      <c r="EX43" s="21"/>
      <c r="EY43" s="70"/>
      <c r="EZ43" s="71"/>
      <c r="FA43" s="71"/>
      <c r="FB43" s="70"/>
      <c r="FC43" s="71"/>
      <c r="FD43" s="71"/>
      <c r="FE43" s="72"/>
      <c r="FF43" s="21"/>
      <c r="FG43" s="70"/>
      <c r="FH43" s="71"/>
      <c r="FI43" s="71"/>
      <c r="FJ43" s="70"/>
      <c r="FK43" s="71"/>
      <c r="FL43" s="71"/>
      <c r="FM43" s="72"/>
      <c r="FN43" s="21"/>
      <c r="FO43" s="70"/>
      <c r="FP43" s="71"/>
      <c r="FQ43" s="71"/>
      <c r="FR43" s="70"/>
      <c r="FS43" s="71"/>
      <c r="FT43" s="71"/>
      <c r="FU43" s="72"/>
      <c r="FV43" s="21"/>
      <c r="FW43" s="70"/>
      <c r="FX43" s="71"/>
      <c r="FY43" s="71"/>
      <c r="FZ43" s="70"/>
      <c r="GA43" s="71"/>
      <c r="GB43" s="71"/>
      <c r="GC43" s="72"/>
      <c r="GD43" s="21"/>
      <c r="GE43" s="70"/>
      <c r="GF43" s="71"/>
      <c r="GG43" s="71"/>
      <c r="GH43" s="70"/>
      <c r="GI43" s="71"/>
      <c r="GJ43" s="71"/>
      <c r="GK43" s="72"/>
      <c r="GL43" s="21"/>
      <c r="GM43" s="70"/>
      <c r="GN43" s="71"/>
      <c r="GO43" s="71"/>
      <c r="GP43" s="70"/>
      <c r="GQ43" s="71"/>
      <c r="GR43" s="71"/>
      <c r="GS43" s="72"/>
      <c r="GT43" s="21"/>
      <c r="GU43" s="70"/>
      <c r="GV43" s="71"/>
      <c r="GW43" s="71"/>
      <c r="GX43" s="70"/>
      <c r="GY43" s="71"/>
      <c r="GZ43" s="71"/>
      <c r="HA43" s="72"/>
      <c r="HB43" s="21"/>
      <c r="HC43" s="70"/>
      <c r="HD43" s="71"/>
      <c r="HE43" s="71"/>
      <c r="HF43" s="70"/>
      <c r="HG43" s="71"/>
      <c r="HH43" s="71"/>
      <c r="HI43" s="72"/>
      <c r="HJ43" s="21"/>
      <c r="HK43" s="70"/>
      <c r="HL43" s="71"/>
      <c r="HM43" s="71"/>
      <c r="HN43" s="70"/>
      <c r="HO43" s="71"/>
      <c r="HP43" s="71"/>
      <c r="HQ43" s="72"/>
      <c r="HR43" s="21"/>
      <c r="HS43" s="70"/>
      <c r="HT43" s="71"/>
      <c r="HU43" s="71"/>
      <c r="HV43" s="70"/>
      <c r="HW43" s="71"/>
      <c r="HX43" s="71"/>
      <c r="HY43" s="72"/>
      <c r="HZ43" s="21"/>
      <c r="IA43" s="70"/>
      <c r="IB43" s="71"/>
      <c r="IC43" s="71"/>
      <c r="ID43" s="70"/>
      <c r="IE43" s="71"/>
      <c r="IF43" s="71"/>
      <c r="IG43" s="72"/>
      <c r="IH43" s="21"/>
      <c r="II43" s="70"/>
      <c r="IJ43" s="71"/>
      <c r="IK43" s="71"/>
      <c r="IL43" s="70"/>
      <c r="IM43" s="71"/>
      <c r="IN43" s="71"/>
      <c r="IO43" s="72"/>
      <c r="IP43" s="21"/>
      <c r="IQ43" s="70"/>
      <c r="IR43" s="71"/>
      <c r="IS43" s="71"/>
      <c r="IT43" s="70"/>
      <c r="IU43" s="71"/>
    </row>
    <row r="44" spans="1:255" s="20" customFormat="1" ht="12.75" customHeight="1">
      <c r="A44" s="186"/>
      <c r="B44" s="2" t="s">
        <v>41</v>
      </c>
      <c r="C44" s="3" t="s">
        <v>213</v>
      </c>
      <c r="D44" s="2" t="s">
        <v>82</v>
      </c>
      <c r="E44" s="2" t="s">
        <v>14</v>
      </c>
      <c r="F44" s="19">
        <v>5700000</v>
      </c>
      <c r="G44" s="19">
        <f>+F44*$L$7</f>
        <v>43519767.9</v>
      </c>
      <c r="H44" s="19">
        <v>5700000</v>
      </c>
      <c r="I44" s="19">
        <f t="shared" si="0"/>
        <v>42822600.900000006</v>
      </c>
      <c r="J44" s="21"/>
      <c r="K44" s="106"/>
      <c r="L44" s="108"/>
      <c r="M44" s="27"/>
      <c r="N44" s="70"/>
      <c r="O44" s="71"/>
      <c r="P44" s="71"/>
      <c r="Q44" s="72"/>
      <c r="R44" s="21"/>
      <c r="S44" s="70"/>
      <c r="T44" s="71"/>
      <c r="U44" s="71"/>
      <c r="V44" s="70"/>
      <c r="W44" s="71"/>
      <c r="X44" s="71"/>
      <c r="Y44" s="72"/>
      <c r="Z44" s="21"/>
      <c r="AA44" s="70"/>
      <c r="AB44" s="71"/>
      <c r="AC44" s="71"/>
      <c r="AD44" s="70"/>
      <c r="AE44" s="71"/>
      <c r="AF44" s="71"/>
      <c r="AG44" s="72"/>
      <c r="AH44" s="21"/>
      <c r="AI44" s="70"/>
      <c r="AJ44" s="71"/>
      <c r="AK44" s="71"/>
      <c r="AL44" s="70"/>
      <c r="AM44" s="71"/>
      <c r="AN44" s="71"/>
      <c r="AO44" s="72"/>
      <c r="AP44" s="21"/>
      <c r="AQ44" s="70"/>
      <c r="AR44" s="71"/>
      <c r="AS44" s="71"/>
      <c r="AT44" s="70"/>
      <c r="AU44" s="71"/>
      <c r="AV44" s="71"/>
      <c r="AW44" s="72"/>
      <c r="AX44" s="21"/>
      <c r="AY44" s="70"/>
      <c r="AZ44" s="71"/>
      <c r="BA44" s="71"/>
      <c r="BB44" s="70"/>
      <c r="BC44" s="71"/>
      <c r="BD44" s="71"/>
      <c r="BE44" s="72"/>
      <c r="BF44" s="21"/>
      <c r="BG44" s="70"/>
      <c r="BH44" s="71"/>
      <c r="BI44" s="71"/>
      <c r="BJ44" s="70"/>
      <c r="BK44" s="71"/>
      <c r="BL44" s="71"/>
      <c r="BM44" s="72"/>
      <c r="BN44" s="21"/>
      <c r="BO44" s="70"/>
      <c r="BP44" s="71"/>
      <c r="BQ44" s="71"/>
      <c r="BR44" s="70"/>
      <c r="BS44" s="71"/>
      <c r="BT44" s="71"/>
      <c r="BU44" s="72"/>
      <c r="BV44" s="21"/>
      <c r="BW44" s="70"/>
      <c r="BX44" s="71"/>
      <c r="BY44" s="71"/>
      <c r="BZ44" s="70"/>
      <c r="CA44" s="71"/>
      <c r="CB44" s="71"/>
      <c r="CC44" s="72"/>
      <c r="CD44" s="21"/>
      <c r="CE44" s="70"/>
      <c r="CF44" s="71"/>
      <c r="CG44" s="71"/>
      <c r="CH44" s="70"/>
      <c r="CI44" s="71"/>
      <c r="CJ44" s="71"/>
      <c r="CK44" s="72"/>
      <c r="CL44" s="21"/>
      <c r="CM44" s="70"/>
      <c r="CN44" s="71"/>
      <c r="CO44" s="71"/>
      <c r="CP44" s="70"/>
      <c r="CQ44" s="71"/>
      <c r="CR44" s="71"/>
      <c r="CS44" s="72"/>
      <c r="CT44" s="21"/>
      <c r="CU44" s="70"/>
      <c r="CV44" s="71"/>
      <c r="CW44" s="71"/>
      <c r="CX44" s="70"/>
      <c r="CY44" s="71"/>
      <c r="CZ44" s="71"/>
      <c r="DA44" s="72"/>
      <c r="DB44" s="21"/>
      <c r="DC44" s="70"/>
      <c r="DD44" s="71"/>
      <c r="DE44" s="71"/>
      <c r="DF44" s="70"/>
      <c r="DG44" s="71"/>
      <c r="DH44" s="71"/>
      <c r="DI44" s="72"/>
      <c r="DJ44" s="21"/>
      <c r="DK44" s="70"/>
      <c r="DL44" s="71"/>
      <c r="DM44" s="71"/>
      <c r="DN44" s="70"/>
      <c r="DO44" s="71"/>
      <c r="DP44" s="71"/>
      <c r="DQ44" s="72"/>
      <c r="DR44" s="21"/>
      <c r="DS44" s="70"/>
      <c r="DT44" s="71"/>
      <c r="DU44" s="71"/>
      <c r="DV44" s="70"/>
      <c r="DW44" s="71"/>
      <c r="DX44" s="71"/>
      <c r="DY44" s="72"/>
      <c r="DZ44" s="21"/>
      <c r="EA44" s="70"/>
      <c r="EB44" s="71"/>
      <c r="EC44" s="71"/>
      <c r="ED44" s="70"/>
      <c r="EE44" s="71"/>
      <c r="EF44" s="71"/>
      <c r="EG44" s="72"/>
      <c r="EH44" s="21"/>
      <c r="EI44" s="70"/>
      <c r="EJ44" s="71"/>
      <c r="EK44" s="71"/>
      <c r="EL44" s="70"/>
      <c r="EM44" s="71"/>
      <c r="EN44" s="71"/>
      <c r="EO44" s="72"/>
      <c r="EP44" s="21"/>
      <c r="EQ44" s="70"/>
      <c r="ER44" s="71"/>
      <c r="ES44" s="71"/>
      <c r="ET44" s="70"/>
      <c r="EU44" s="71"/>
      <c r="EV44" s="71"/>
      <c r="EW44" s="72"/>
      <c r="EX44" s="21"/>
      <c r="EY44" s="70"/>
      <c r="EZ44" s="71"/>
      <c r="FA44" s="71"/>
      <c r="FB44" s="70"/>
      <c r="FC44" s="71"/>
      <c r="FD44" s="71"/>
      <c r="FE44" s="72"/>
      <c r="FF44" s="21"/>
      <c r="FG44" s="70"/>
      <c r="FH44" s="71"/>
      <c r="FI44" s="71"/>
      <c r="FJ44" s="70"/>
      <c r="FK44" s="71"/>
      <c r="FL44" s="71"/>
      <c r="FM44" s="72"/>
      <c r="FN44" s="21"/>
      <c r="FO44" s="70"/>
      <c r="FP44" s="71"/>
      <c r="FQ44" s="71"/>
      <c r="FR44" s="70"/>
      <c r="FS44" s="71"/>
      <c r="FT44" s="71"/>
      <c r="FU44" s="72"/>
      <c r="FV44" s="21"/>
      <c r="FW44" s="70"/>
      <c r="FX44" s="71"/>
      <c r="FY44" s="71"/>
      <c r="FZ44" s="70"/>
      <c r="GA44" s="71"/>
      <c r="GB44" s="71"/>
      <c r="GC44" s="72"/>
      <c r="GD44" s="21"/>
      <c r="GE44" s="70"/>
      <c r="GF44" s="71"/>
      <c r="GG44" s="71"/>
      <c r="GH44" s="70"/>
      <c r="GI44" s="71"/>
      <c r="GJ44" s="71"/>
      <c r="GK44" s="72"/>
      <c r="GL44" s="21"/>
      <c r="GM44" s="70"/>
      <c r="GN44" s="71"/>
      <c r="GO44" s="71"/>
      <c r="GP44" s="70"/>
      <c r="GQ44" s="71"/>
      <c r="GR44" s="71"/>
      <c r="GS44" s="72"/>
      <c r="GT44" s="21"/>
      <c r="GU44" s="70"/>
      <c r="GV44" s="71"/>
      <c r="GW44" s="71"/>
      <c r="GX44" s="70"/>
      <c r="GY44" s="71"/>
      <c r="GZ44" s="71"/>
      <c r="HA44" s="72"/>
      <c r="HB44" s="21"/>
      <c r="HC44" s="70"/>
      <c r="HD44" s="71"/>
      <c r="HE44" s="71"/>
      <c r="HF44" s="70"/>
      <c r="HG44" s="71"/>
      <c r="HH44" s="71"/>
      <c r="HI44" s="72"/>
      <c r="HJ44" s="21"/>
      <c r="HK44" s="70"/>
      <c r="HL44" s="71"/>
      <c r="HM44" s="71"/>
      <c r="HN44" s="70"/>
      <c r="HO44" s="71"/>
      <c r="HP44" s="71"/>
      <c r="HQ44" s="72"/>
      <c r="HR44" s="21"/>
      <c r="HS44" s="70"/>
      <c r="HT44" s="71"/>
      <c r="HU44" s="71"/>
      <c r="HV44" s="70"/>
      <c r="HW44" s="71"/>
      <c r="HX44" s="71"/>
      <c r="HY44" s="72"/>
      <c r="HZ44" s="21"/>
      <c r="IA44" s="70"/>
      <c r="IB44" s="71"/>
      <c r="IC44" s="71"/>
      <c r="ID44" s="70"/>
      <c r="IE44" s="71"/>
      <c r="IF44" s="71"/>
      <c r="IG44" s="72"/>
      <c r="IH44" s="21"/>
      <c r="II44" s="70"/>
      <c r="IJ44" s="71"/>
      <c r="IK44" s="71"/>
      <c r="IL44" s="70"/>
      <c r="IM44" s="71"/>
      <c r="IN44" s="71"/>
      <c r="IO44" s="72"/>
      <c r="IP44" s="21"/>
      <c r="IQ44" s="70"/>
      <c r="IR44" s="71"/>
      <c r="IS44" s="71"/>
      <c r="IT44" s="70"/>
      <c r="IU44" s="71"/>
    </row>
    <row r="45" spans="1:255" s="20" customFormat="1" ht="12.75" customHeight="1">
      <c r="A45" s="186"/>
      <c r="B45" s="2" t="s">
        <v>42</v>
      </c>
      <c r="C45" s="3" t="s">
        <v>83</v>
      </c>
      <c r="D45" s="2" t="s">
        <v>84</v>
      </c>
      <c r="E45" s="2" t="s">
        <v>18</v>
      </c>
      <c r="F45" s="19">
        <v>7407211.52</v>
      </c>
      <c r="G45" s="19">
        <f>+F45*$L$8</f>
        <v>51789748.91274752</v>
      </c>
      <c r="H45" s="19">
        <v>0</v>
      </c>
      <c r="I45" s="19">
        <f>+H45*$M$8</f>
        <v>0</v>
      </c>
      <c r="J45" s="21"/>
      <c r="K45" s="106"/>
      <c r="L45" s="108"/>
      <c r="M45" s="27"/>
      <c r="N45" s="70"/>
      <c r="O45" s="71"/>
      <c r="P45" s="71"/>
      <c r="Q45" s="72"/>
      <c r="R45" s="21"/>
      <c r="S45" s="70"/>
      <c r="T45" s="71"/>
      <c r="U45" s="71"/>
      <c r="V45" s="70"/>
      <c r="W45" s="71"/>
      <c r="X45" s="71"/>
      <c r="Y45" s="72"/>
      <c r="Z45" s="21"/>
      <c r="AA45" s="70"/>
      <c r="AB45" s="71"/>
      <c r="AC45" s="71"/>
      <c r="AD45" s="70"/>
      <c r="AE45" s="71"/>
      <c r="AF45" s="71"/>
      <c r="AG45" s="72"/>
      <c r="AH45" s="21"/>
      <c r="AI45" s="70"/>
      <c r="AJ45" s="71"/>
      <c r="AK45" s="71"/>
      <c r="AL45" s="70"/>
      <c r="AM45" s="71"/>
      <c r="AN45" s="71"/>
      <c r="AO45" s="72"/>
      <c r="AP45" s="21"/>
      <c r="AQ45" s="70"/>
      <c r="AR45" s="71"/>
      <c r="AS45" s="71"/>
      <c r="AT45" s="70"/>
      <c r="AU45" s="71"/>
      <c r="AV45" s="71"/>
      <c r="AW45" s="72"/>
      <c r="AX45" s="21"/>
      <c r="AY45" s="70"/>
      <c r="AZ45" s="71"/>
      <c r="BA45" s="71"/>
      <c r="BB45" s="70"/>
      <c r="BC45" s="71"/>
      <c r="BD45" s="71"/>
      <c r="BE45" s="72"/>
      <c r="BF45" s="21"/>
      <c r="BG45" s="70"/>
      <c r="BH45" s="71"/>
      <c r="BI45" s="71"/>
      <c r="BJ45" s="70"/>
      <c r="BK45" s="71"/>
      <c r="BL45" s="71"/>
      <c r="BM45" s="72"/>
      <c r="BN45" s="21"/>
      <c r="BO45" s="70"/>
      <c r="BP45" s="71"/>
      <c r="BQ45" s="71"/>
      <c r="BR45" s="70"/>
      <c r="BS45" s="71"/>
      <c r="BT45" s="71"/>
      <c r="BU45" s="72"/>
      <c r="BV45" s="21"/>
      <c r="BW45" s="70"/>
      <c r="BX45" s="71"/>
      <c r="BY45" s="71"/>
      <c r="BZ45" s="70"/>
      <c r="CA45" s="71"/>
      <c r="CB45" s="71"/>
      <c r="CC45" s="72"/>
      <c r="CD45" s="21"/>
      <c r="CE45" s="70"/>
      <c r="CF45" s="71"/>
      <c r="CG45" s="71"/>
      <c r="CH45" s="70"/>
      <c r="CI45" s="71"/>
      <c r="CJ45" s="71"/>
      <c r="CK45" s="72"/>
      <c r="CL45" s="21"/>
      <c r="CM45" s="70"/>
      <c r="CN45" s="71"/>
      <c r="CO45" s="71"/>
      <c r="CP45" s="70"/>
      <c r="CQ45" s="71"/>
      <c r="CR45" s="71"/>
      <c r="CS45" s="72"/>
      <c r="CT45" s="21"/>
      <c r="CU45" s="70"/>
      <c r="CV45" s="71"/>
      <c r="CW45" s="71"/>
      <c r="CX45" s="70"/>
      <c r="CY45" s="71"/>
      <c r="CZ45" s="71"/>
      <c r="DA45" s="72"/>
      <c r="DB45" s="21"/>
      <c r="DC45" s="70"/>
      <c r="DD45" s="71"/>
      <c r="DE45" s="71"/>
      <c r="DF45" s="70"/>
      <c r="DG45" s="71"/>
      <c r="DH45" s="71"/>
      <c r="DI45" s="72"/>
      <c r="DJ45" s="21"/>
      <c r="DK45" s="70"/>
      <c r="DL45" s="71"/>
      <c r="DM45" s="71"/>
      <c r="DN45" s="70"/>
      <c r="DO45" s="71"/>
      <c r="DP45" s="71"/>
      <c r="DQ45" s="72"/>
      <c r="DR45" s="21"/>
      <c r="DS45" s="70"/>
      <c r="DT45" s="71"/>
      <c r="DU45" s="71"/>
      <c r="DV45" s="70"/>
      <c r="DW45" s="71"/>
      <c r="DX45" s="71"/>
      <c r="DY45" s="72"/>
      <c r="DZ45" s="21"/>
      <c r="EA45" s="70"/>
      <c r="EB45" s="71"/>
      <c r="EC45" s="71"/>
      <c r="ED45" s="70"/>
      <c r="EE45" s="71"/>
      <c r="EF45" s="71"/>
      <c r="EG45" s="72"/>
      <c r="EH45" s="21"/>
      <c r="EI45" s="70"/>
      <c r="EJ45" s="71"/>
      <c r="EK45" s="71"/>
      <c r="EL45" s="70"/>
      <c r="EM45" s="71"/>
      <c r="EN45" s="71"/>
      <c r="EO45" s="72"/>
      <c r="EP45" s="21"/>
      <c r="EQ45" s="70"/>
      <c r="ER45" s="71"/>
      <c r="ES45" s="71"/>
      <c r="ET45" s="70"/>
      <c r="EU45" s="71"/>
      <c r="EV45" s="71"/>
      <c r="EW45" s="72"/>
      <c r="EX45" s="21"/>
      <c r="EY45" s="70"/>
      <c r="EZ45" s="71"/>
      <c r="FA45" s="71"/>
      <c r="FB45" s="70"/>
      <c r="FC45" s="71"/>
      <c r="FD45" s="71"/>
      <c r="FE45" s="72"/>
      <c r="FF45" s="21"/>
      <c r="FG45" s="70"/>
      <c r="FH45" s="71"/>
      <c r="FI45" s="71"/>
      <c r="FJ45" s="70"/>
      <c r="FK45" s="71"/>
      <c r="FL45" s="71"/>
      <c r="FM45" s="72"/>
      <c r="FN45" s="21"/>
      <c r="FO45" s="70"/>
      <c r="FP45" s="71"/>
      <c r="FQ45" s="71"/>
      <c r="FR45" s="70"/>
      <c r="FS45" s="71"/>
      <c r="FT45" s="71"/>
      <c r="FU45" s="72"/>
      <c r="FV45" s="21"/>
      <c r="FW45" s="70"/>
      <c r="FX45" s="71"/>
      <c r="FY45" s="71"/>
      <c r="FZ45" s="70"/>
      <c r="GA45" s="71"/>
      <c r="GB45" s="71"/>
      <c r="GC45" s="72"/>
      <c r="GD45" s="21"/>
      <c r="GE45" s="70"/>
      <c r="GF45" s="71"/>
      <c r="GG45" s="71"/>
      <c r="GH45" s="70"/>
      <c r="GI45" s="71"/>
      <c r="GJ45" s="71"/>
      <c r="GK45" s="72"/>
      <c r="GL45" s="21"/>
      <c r="GM45" s="70"/>
      <c r="GN45" s="71"/>
      <c r="GO45" s="71"/>
      <c r="GP45" s="70"/>
      <c r="GQ45" s="71"/>
      <c r="GR45" s="71"/>
      <c r="GS45" s="72"/>
      <c r="GT45" s="21"/>
      <c r="GU45" s="70"/>
      <c r="GV45" s="71"/>
      <c r="GW45" s="71"/>
      <c r="GX45" s="70"/>
      <c r="GY45" s="71"/>
      <c r="GZ45" s="71"/>
      <c r="HA45" s="72"/>
      <c r="HB45" s="21"/>
      <c r="HC45" s="70"/>
      <c r="HD45" s="71"/>
      <c r="HE45" s="71"/>
      <c r="HF45" s="70"/>
      <c r="HG45" s="71"/>
      <c r="HH45" s="71"/>
      <c r="HI45" s="72"/>
      <c r="HJ45" s="21"/>
      <c r="HK45" s="70"/>
      <c r="HL45" s="71"/>
      <c r="HM45" s="71"/>
      <c r="HN45" s="70"/>
      <c r="HO45" s="71"/>
      <c r="HP45" s="71"/>
      <c r="HQ45" s="72"/>
      <c r="HR45" s="21"/>
      <c r="HS45" s="70"/>
      <c r="HT45" s="71"/>
      <c r="HU45" s="71"/>
      <c r="HV45" s="70"/>
      <c r="HW45" s="71"/>
      <c r="HX45" s="71"/>
      <c r="HY45" s="72"/>
      <c r="HZ45" s="21"/>
      <c r="IA45" s="70"/>
      <c r="IB45" s="71"/>
      <c r="IC45" s="71"/>
      <c r="ID45" s="70"/>
      <c r="IE45" s="71"/>
      <c r="IF45" s="71"/>
      <c r="IG45" s="72"/>
      <c r="IH45" s="21"/>
      <c r="II45" s="70"/>
      <c r="IJ45" s="71"/>
      <c r="IK45" s="71"/>
      <c r="IL45" s="70"/>
      <c r="IM45" s="71"/>
      <c r="IN45" s="71"/>
      <c r="IO45" s="72"/>
      <c r="IP45" s="21"/>
      <c r="IQ45" s="70"/>
      <c r="IR45" s="71"/>
      <c r="IS45" s="71"/>
      <c r="IT45" s="70"/>
      <c r="IU45" s="71"/>
    </row>
    <row r="46" spans="1:255" s="20" customFormat="1" ht="12.75" customHeight="1">
      <c r="A46" s="186"/>
      <c r="B46" s="2" t="s">
        <v>43</v>
      </c>
      <c r="C46" s="3" t="s">
        <v>146</v>
      </c>
      <c r="D46" s="2" t="s">
        <v>84</v>
      </c>
      <c r="E46" s="2" t="s">
        <v>14</v>
      </c>
      <c r="F46" s="19">
        <v>270450.5</v>
      </c>
      <c r="G46" s="19">
        <f>+F46*$L$7</f>
        <v>2064902.2786735</v>
      </c>
      <c r="H46" s="19">
        <v>0</v>
      </c>
      <c r="I46" s="19">
        <f t="shared" si="0"/>
        <v>0</v>
      </c>
      <c r="J46" s="21"/>
      <c r="K46" s="106"/>
      <c r="L46" s="108"/>
      <c r="M46" s="27"/>
      <c r="N46" s="70"/>
      <c r="O46" s="71"/>
      <c r="P46" s="71"/>
      <c r="Q46" s="72"/>
      <c r="R46" s="21"/>
      <c r="S46" s="70"/>
      <c r="T46" s="71"/>
      <c r="U46" s="71"/>
      <c r="V46" s="70"/>
      <c r="W46" s="71"/>
      <c r="X46" s="71"/>
      <c r="Y46" s="72"/>
      <c r="Z46" s="21"/>
      <c r="AA46" s="70"/>
      <c r="AB46" s="71"/>
      <c r="AC46" s="71"/>
      <c r="AD46" s="70"/>
      <c r="AE46" s="71"/>
      <c r="AF46" s="71"/>
      <c r="AG46" s="72"/>
      <c r="AH46" s="21"/>
      <c r="AI46" s="70"/>
      <c r="AJ46" s="71"/>
      <c r="AK46" s="71"/>
      <c r="AL46" s="70"/>
      <c r="AM46" s="71"/>
      <c r="AN46" s="71"/>
      <c r="AO46" s="72"/>
      <c r="AP46" s="21"/>
      <c r="AQ46" s="70"/>
      <c r="AR46" s="71"/>
      <c r="AS46" s="71"/>
      <c r="AT46" s="70"/>
      <c r="AU46" s="71"/>
      <c r="AV46" s="71"/>
      <c r="AW46" s="72"/>
      <c r="AX46" s="21"/>
      <c r="AY46" s="70"/>
      <c r="AZ46" s="71"/>
      <c r="BA46" s="71"/>
      <c r="BB46" s="70"/>
      <c r="BC46" s="71"/>
      <c r="BD46" s="71"/>
      <c r="BE46" s="72"/>
      <c r="BF46" s="21"/>
      <c r="BG46" s="70"/>
      <c r="BH46" s="71"/>
      <c r="BI46" s="71"/>
      <c r="BJ46" s="70"/>
      <c r="BK46" s="71"/>
      <c r="BL46" s="71"/>
      <c r="BM46" s="72"/>
      <c r="BN46" s="21"/>
      <c r="BO46" s="70"/>
      <c r="BP46" s="71"/>
      <c r="BQ46" s="71"/>
      <c r="BR46" s="70"/>
      <c r="BS46" s="71"/>
      <c r="BT46" s="71"/>
      <c r="BU46" s="72"/>
      <c r="BV46" s="21"/>
      <c r="BW46" s="70"/>
      <c r="BX46" s="71"/>
      <c r="BY46" s="71"/>
      <c r="BZ46" s="70"/>
      <c r="CA46" s="71"/>
      <c r="CB46" s="71"/>
      <c r="CC46" s="72"/>
      <c r="CD46" s="21"/>
      <c r="CE46" s="70"/>
      <c r="CF46" s="71"/>
      <c r="CG46" s="71"/>
      <c r="CH46" s="70"/>
      <c r="CI46" s="71"/>
      <c r="CJ46" s="71"/>
      <c r="CK46" s="72"/>
      <c r="CL46" s="21"/>
      <c r="CM46" s="70"/>
      <c r="CN46" s="71"/>
      <c r="CO46" s="71"/>
      <c r="CP46" s="70"/>
      <c r="CQ46" s="71"/>
      <c r="CR46" s="71"/>
      <c r="CS46" s="72"/>
      <c r="CT46" s="21"/>
      <c r="CU46" s="70"/>
      <c r="CV46" s="71"/>
      <c r="CW46" s="71"/>
      <c r="CX46" s="70"/>
      <c r="CY46" s="71"/>
      <c r="CZ46" s="71"/>
      <c r="DA46" s="72"/>
      <c r="DB46" s="21"/>
      <c r="DC46" s="70"/>
      <c r="DD46" s="71"/>
      <c r="DE46" s="71"/>
      <c r="DF46" s="70"/>
      <c r="DG46" s="71"/>
      <c r="DH46" s="71"/>
      <c r="DI46" s="72"/>
      <c r="DJ46" s="21"/>
      <c r="DK46" s="70"/>
      <c r="DL46" s="71"/>
      <c r="DM46" s="71"/>
      <c r="DN46" s="70"/>
      <c r="DO46" s="71"/>
      <c r="DP46" s="71"/>
      <c r="DQ46" s="72"/>
      <c r="DR46" s="21"/>
      <c r="DS46" s="70"/>
      <c r="DT46" s="71"/>
      <c r="DU46" s="71"/>
      <c r="DV46" s="70"/>
      <c r="DW46" s="71"/>
      <c r="DX46" s="71"/>
      <c r="DY46" s="72"/>
      <c r="DZ46" s="21"/>
      <c r="EA46" s="70"/>
      <c r="EB46" s="71"/>
      <c r="EC46" s="71"/>
      <c r="ED46" s="70"/>
      <c r="EE46" s="71"/>
      <c r="EF46" s="71"/>
      <c r="EG46" s="72"/>
      <c r="EH46" s="21"/>
      <c r="EI46" s="70"/>
      <c r="EJ46" s="71"/>
      <c r="EK46" s="71"/>
      <c r="EL46" s="70"/>
      <c r="EM46" s="71"/>
      <c r="EN46" s="71"/>
      <c r="EO46" s="72"/>
      <c r="EP46" s="21"/>
      <c r="EQ46" s="70"/>
      <c r="ER46" s="71"/>
      <c r="ES46" s="71"/>
      <c r="ET46" s="70"/>
      <c r="EU46" s="71"/>
      <c r="EV46" s="71"/>
      <c r="EW46" s="72"/>
      <c r="EX46" s="21"/>
      <c r="EY46" s="70"/>
      <c r="EZ46" s="71"/>
      <c r="FA46" s="71"/>
      <c r="FB46" s="70"/>
      <c r="FC46" s="71"/>
      <c r="FD46" s="71"/>
      <c r="FE46" s="72"/>
      <c r="FF46" s="21"/>
      <c r="FG46" s="70"/>
      <c r="FH46" s="71"/>
      <c r="FI46" s="71"/>
      <c r="FJ46" s="70"/>
      <c r="FK46" s="71"/>
      <c r="FL46" s="71"/>
      <c r="FM46" s="72"/>
      <c r="FN46" s="21"/>
      <c r="FO46" s="70"/>
      <c r="FP46" s="71"/>
      <c r="FQ46" s="71"/>
      <c r="FR46" s="70"/>
      <c r="FS46" s="71"/>
      <c r="FT46" s="71"/>
      <c r="FU46" s="72"/>
      <c r="FV46" s="21"/>
      <c r="FW46" s="70"/>
      <c r="FX46" s="71"/>
      <c r="FY46" s="71"/>
      <c r="FZ46" s="70"/>
      <c r="GA46" s="71"/>
      <c r="GB46" s="71"/>
      <c r="GC46" s="72"/>
      <c r="GD46" s="21"/>
      <c r="GE46" s="70"/>
      <c r="GF46" s="71"/>
      <c r="GG46" s="71"/>
      <c r="GH46" s="70"/>
      <c r="GI46" s="71"/>
      <c r="GJ46" s="71"/>
      <c r="GK46" s="72"/>
      <c r="GL46" s="21"/>
      <c r="GM46" s="70"/>
      <c r="GN46" s="71"/>
      <c r="GO46" s="71"/>
      <c r="GP46" s="70"/>
      <c r="GQ46" s="71"/>
      <c r="GR46" s="71"/>
      <c r="GS46" s="72"/>
      <c r="GT46" s="21"/>
      <c r="GU46" s="70"/>
      <c r="GV46" s="71"/>
      <c r="GW46" s="71"/>
      <c r="GX46" s="70"/>
      <c r="GY46" s="71"/>
      <c r="GZ46" s="71"/>
      <c r="HA46" s="72"/>
      <c r="HB46" s="21"/>
      <c r="HC46" s="70"/>
      <c r="HD46" s="71"/>
      <c r="HE46" s="71"/>
      <c r="HF46" s="70"/>
      <c r="HG46" s="71"/>
      <c r="HH46" s="71"/>
      <c r="HI46" s="72"/>
      <c r="HJ46" s="21"/>
      <c r="HK46" s="70"/>
      <c r="HL46" s="71"/>
      <c r="HM46" s="71"/>
      <c r="HN46" s="70"/>
      <c r="HO46" s="71"/>
      <c r="HP46" s="71"/>
      <c r="HQ46" s="72"/>
      <c r="HR46" s="21"/>
      <c r="HS46" s="70"/>
      <c r="HT46" s="71"/>
      <c r="HU46" s="71"/>
      <c r="HV46" s="70"/>
      <c r="HW46" s="71"/>
      <c r="HX46" s="71"/>
      <c r="HY46" s="72"/>
      <c r="HZ46" s="21"/>
      <c r="IA46" s="70"/>
      <c r="IB46" s="71"/>
      <c r="IC46" s="71"/>
      <c r="ID46" s="70"/>
      <c r="IE46" s="71"/>
      <c r="IF46" s="71"/>
      <c r="IG46" s="72"/>
      <c r="IH46" s="21"/>
      <c r="II46" s="70"/>
      <c r="IJ46" s="71"/>
      <c r="IK46" s="71"/>
      <c r="IL46" s="70"/>
      <c r="IM46" s="71"/>
      <c r="IN46" s="71"/>
      <c r="IO46" s="72"/>
      <c r="IP46" s="21"/>
      <c r="IQ46" s="70"/>
      <c r="IR46" s="71"/>
      <c r="IS46" s="71"/>
      <c r="IT46" s="70"/>
      <c r="IU46" s="71"/>
    </row>
    <row r="47" spans="1:255" s="20" customFormat="1" ht="12.75" customHeight="1">
      <c r="A47" s="186"/>
      <c r="B47" s="2" t="s">
        <v>44</v>
      </c>
      <c r="C47" s="3" t="s">
        <v>147</v>
      </c>
      <c r="D47" s="2" t="s">
        <v>84</v>
      </c>
      <c r="E47" s="2" t="s">
        <v>14</v>
      </c>
      <c r="F47" s="19">
        <v>237406.2</v>
      </c>
      <c r="G47" s="19">
        <f>+F47*$L$7</f>
        <v>1812607.4950914</v>
      </c>
      <c r="H47" s="19">
        <v>79924.11</v>
      </c>
      <c r="I47" s="19">
        <f t="shared" si="0"/>
        <v>600448.81838907</v>
      </c>
      <c r="J47" s="21"/>
      <c r="K47" s="106"/>
      <c r="L47" s="105"/>
      <c r="M47" s="27"/>
      <c r="N47" s="70"/>
      <c r="O47" s="71"/>
      <c r="P47" s="71"/>
      <c r="Q47" s="72"/>
      <c r="R47" s="21"/>
      <c r="S47" s="70"/>
      <c r="T47" s="71"/>
      <c r="U47" s="71"/>
      <c r="V47" s="70"/>
      <c r="W47" s="71"/>
      <c r="X47" s="71"/>
      <c r="Y47" s="72"/>
      <c r="Z47" s="21"/>
      <c r="AA47" s="70"/>
      <c r="AB47" s="71"/>
      <c r="AC47" s="71"/>
      <c r="AD47" s="70"/>
      <c r="AE47" s="71"/>
      <c r="AF47" s="71"/>
      <c r="AG47" s="72"/>
      <c r="AH47" s="21"/>
      <c r="AI47" s="70"/>
      <c r="AJ47" s="71"/>
      <c r="AK47" s="71"/>
      <c r="AL47" s="70"/>
      <c r="AM47" s="71"/>
      <c r="AN47" s="71"/>
      <c r="AO47" s="72"/>
      <c r="AP47" s="21"/>
      <c r="AQ47" s="70"/>
      <c r="AR47" s="71"/>
      <c r="AS47" s="71"/>
      <c r="AT47" s="70"/>
      <c r="AU47" s="71"/>
      <c r="AV47" s="71"/>
      <c r="AW47" s="72"/>
      <c r="AX47" s="21"/>
      <c r="AY47" s="70"/>
      <c r="AZ47" s="71"/>
      <c r="BA47" s="71"/>
      <c r="BB47" s="70"/>
      <c r="BC47" s="71"/>
      <c r="BD47" s="71"/>
      <c r="BE47" s="72"/>
      <c r="BF47" s="21"/>
      <c r="BG47" s="70"/>
      <c r="BH47" s="71"/>
      <c r="BI47" s="71"/>
      <c r="BJ47" s="70"/>
      <c r="BK47" s="71"/>
      <c r="BL47" s="71"/>
      <c r="BM47" s="72"/>
      <c r="BN47" s="21"/>
      <c r="BO47" s="70"/>
      <c r="BP47" s="71"/>
      <c r="BQ47" s="71"/>
      <c r="BR47" s="70"/>
      <c r="BS47" s="71"/>
      <c r="BT47" s="71"/>
      <c r="BU47" s="72"/>
      <c r="BV47" s="21"/>
      <c r="BW47" s="70"/>
      <c r="BX47" s="71"/>
      <c r="BY47" s="71"/>
      <c r="BZ47" s="70"/>
      <c r="CA47" s="71"/>
      <c r="CB47" s="71"/>
      <c r="CC47" s="72"/>
      <c r="CD47" s="21"/>
      <c r="CE47" s="70"/>
      <c r="CF47" s="71"/>
      <c r="CG47" s="71"/>
      <c r="CH47" s="70"/>
      <c r="CI47" s="71"/>
      <c r="CJ47" s="71"/>
      <c r="CK47" s="72"/>
      <c r="CL47" s="21"/>
      <c r="CM47" s="70"/>
      <c r="CN47" s="71"/>
      <c r="CO47" s="71"/>
      <c r="CP47" s="70"/>
      <c r="CQ47" s="71"/>
      <c r="CR47" s="71"/>
      <c r="CS47" s="72"/>
      <c r="CT47" s="21"/>
      <c r="CU47" s="70"/>
      <c r="CV47" s="71"/>
      <c r="CW47" s="71"/>
      <c r="CX47" s="70"/>
      <c r="CY47" s="71"/>
      <c r="CZ47" s="71"/>
      <c r="DA47" s="72"/>
      <c r="DB47" s="21"/>
      <c r="DC47" s="70"/>
      <c r="DD47" s="71"/>
      <c r="DE47" s="71"/>
      <c r="DF47" s="70"/>
      <c r="DG47" s="71"/>
      <c r="DH47" s="71"/>
      <c r="DI47" s="72"/>
      <c r="DJ47" s="21"/>
      <c r="DK47" s="70"/>
      <c r="DL47" s="71"/>
      <c r="DM47" s="71"/>
      <c r="DN47" s="70"/>
      <c r="DO47" s="71"/>
      <c r="DP47" s="71"/>
      <c r="DQ47" s="72"/>
      <c r="DR47" s="21"/>
      <c r="DS47" s="70"/>
      <c r="DT47" s="71"/>
      <c r="DU47" s="71"/>
      <c r="DV47" s="70"/>
      <c r="DW47" s="71"/>
      <c r="DX47" s="71"/>
      <c r="DY47" s="72"/>
      <c r="DZ47" s="21"/>
      <c r="EA47" s="70"/>
      <c r="EB47" s="71"/>
      <c r="EC47" s="71"/>
      <c r="ED47" s="70"/>
      <c r="EE47" s="71"/>
      <c r="EF47" s="71"/>
      <c r="EG47" s="72"/>
      <c r="EH47" s="21"/>
      <c r="EI47" s="70"/>
      <c r="EJ47" s="71"/>
      <c r="EK47" s="71"/>
      <c r="EL47" s="70"/>
      <c r="EM47" s="71"/>
      <c r="EN47" s="71"/>
      <c r="EO47" s="72"/>
      <c r="EP47" s="21"/>
      <c r="EQ47" s="70"/>
      <c r="ER47" s="71"/>
      <c r="ES47" s="71"/>
      <c r="ET47" s="70"/>
      <c r="EU47" s="71"/>
      <c r="EV47" s="71"/>
      <c r="EW47" s="72"/>
      <c r="EX47" s="21"/>
      <c r="EY47" s="70"/>
      <c r="EZ47" s="71"/>
      <c r="FA47" s="71"/>
      <c r="FB47" s="70"/>
      <c r="FC47" s="71"/>
      <c r="FD47" s="71"/>
      <c r="FE47" s="72"/>
      <c r="FF47" s="21"/>
      <c r="FG47" s="70"/>
      <c r="FH47" s="71"/>
      <c r="FI47" s="71"/>
      <c r="FJ47" s="70"/>
      <c r="FK47" s="71"/>
      <c r="FL47" s="71"/>
      <c r="FM47" s="72"/>
      <c r="FN47" s="21"/>
      <c r="FO47" s="70"/>
      <c r="FP47" s="71"/>
      <c r="FQ47" s="71"/>
      <c r="FR47" s="70"/>
      <c r="FS47" s="71"/>
      <c r="FT47" s="71"/>
      <c r="FU47" s="72"/>
      <c r="FV47" s="21"/>
      <c r="FW47" s="70"/>
      <c r="FX47" s="71"/>
      <c r="FY47" s="71"/>
      <c r="FZ47" s="70"/>
      <c r="GA47" s="71"/>
      <c r="GB47" s="71"/>
      <c r="GC47" s="72"/>
      <c r="GD47" s="21"/>
      <c r="GE47" s="70"/>
      <c r="GF47" s="71"/>
      <c r="GG47" s="71"/>
      <c r="GH47" s="70"/>
      <c r="GI47" s="71"/>
      <c r="GJ47" s="71"/>
      <c r="GK47" s="72"/>
      <c r="GL47" s="21"/>
      <c r="GM47" s="70"/>
      <c r="GN47" s="71"/>
      <c r="GO47" s="71"/>
      <c r="GP47" s="70"/>
      <c r="GQ47" s="71"/>
      <c r="GR47" s="71"/>
      <c r="GS47" s="72"/>
      <c r="GT47" s="21"/>
      <c r="GU47" s="70"/>
      <c r="GV47" s="71"/>
      <c r="GW47" s="71"/>
      <c r="GX47" s="70"/>
      <c r="GY47" s="71"/>
      <c r="GZ47" s="71"/>
      <c r="HA47" s="72"/>
      <c r="HB47" s="21"/>
      <c r="HC47" s="70"/>
      <c r="HD47" s="71"/>
      <c r="HE47" s="71"/>
      <c r="HF47" s="70"/>
      <c r="HG47" s="71"/>
      <c r="HH47" s="71"/>
      <c r="HI47" s="72"/>
      <c r="HJ47" s="21"/>
      <c r="HK47" s="70"/>
      <c r="HL47" s="71"/>
      <c r="HM47" s="71"/>
      <c r="HN47" s="70"/>
      <c r="HO47" s="71"/>
      <c r="HP47" s="71"/>
      <c r="HQ47" s="72"/>
      <c r="HR47" s="21"/>
      <c r="HS47" s="70"/>
      <c r="HT47" s="71"/>
      <c r="HU47" s="71"/>
      <c r="HV47" s="70"/>
      <c r="HW47" s="71"/>
      <c r="HX47" s="71"/>
      <c r="HY47" s="72"/>
      <c r="HZ47" s="21"/>
      <c r="IA47" s="70"/>
      <c r="IB47" s="71"/>
      <c r="IC47" s="71"/>
      <c r="ID47" s="70"/>
      <c r="IE47" s="71"/>
      <c r="IF47" s="71"/>
      <c r="IG47" s="72"/>
      <c r="IH47" s="21"/>
      <c r="II47" s="70"/>
      <c r="IJ47" s="71"/>
      <c r="IK47" s="71"/>
      <c r="IL47" s="70"/>
      <c r="IM47" s="71"/>
      <c r="IN47" s="71"/>
      <c r="IO47" s="72"/>
      <c r="IP47" s="21"/>
      <c r="IQ47" s="70"/>
      <c r="IR47" s="71"/>
      <c r="IS47" s="71"/>
      <c r="IT47" s="70"/>
      <c r="IU47" s="71"/>
    </row>
    <row r="48" spans="1:255" s="20" customFormat="1" ht="12.75" customHeight="1">
      <c r="A48" s="186"/>
      <c r="B48" s="2" t="s">
        <v>45</v>
      </c>
      <c r="C48" s="3" t="s">
        <v>221</v>
      </c>
      <c r="D48" s="2" t="s">
        <v>85</v>
      </c>
      <c r="E48" s="2" t="s">
        <v>14</v>
      </c>
      <c r="F48" s="19">
        <v>19688812.48</v>
      </c>
      <c r="G48" s="19">
        <f>+F48*$L$7</f>
        <v>150325008.65898657</v>
      </c>
      <c r="H48" s="19">
        <v>19688812.48</v>
      </c>
      <c r="I48" s="19">
        <f t="shared" si="0"/>
        <v>147916870.00455776</v>
      </c>
      <c r="J48" s="21"/>
      <c r="K48" s="105"/>
      <c r="L48" s="105"/>
      <c r="N48" s="70"/>
      <c r="O48" s="71"/>
      <c r="P48" s="71"/>
      <c r="Q48" s="72"/>
      <c r="R48" s="21"/>
      <c r="S48" s="70"/>
      <c r="T48" s="71"/>
      <c r="U48" s="71"/>
      <c r="V48" s="70"/>
      <c r="W48" s="71"/>
      <c r="X48" s="71"/>
      <c r="Y48" s="72"/>
      <c r="Z48" s="21"/>
      <c r="AA48" s="70"/>
      <c r="AB48" s="71"/>
      <c r="AC48" s="71"/>
      <c r="AD48" s="70"/>
      <c r="AE48" s="71"/>
      <c r="AF48" s="71"/>
      <c r="AG48" s="72"/>
      <c r="AH48" s="21"/>
      <c r="AI48" s="70"/>
      <c r="AJ48" s="71"/>
      <c r="AK48" s="71"/>
      <c r="AL48" s="70"/>
      <c r="AM48" s="71"/>
      <c r="AN48" s="71"/>
      <c r="AO48" s="72"/>
      <c r="AP48" s="21"/>
      <c r="AQ48" s="70"/>
      <c r="AR48" s="71"/>
      <c r="AS48" s="71"/>
      <c r="AT48" s="70"/>
      <c r="AU48" s="71"/>
      <c r="AV48" s="71"/>
      <c r="AW48" s="72"/>
      <c r="AX48" s="21"/>
      <c r="AY48" s="70"/>
      <c r="AZ48" s="71"/>
      <c r="BA48" s="71"/>
      <c r="BB48" s="70"/>
      <c r="BC48" s="71"/>
      <c r="BD48" s="71"/>
      <c r="BE48" s="72"/>
      <c r="BF48" s="21"/>
      <c r="BG48" s="70"/>
      <c r="BH48" s="71"/>
      <c r="BI48" s="71"/>
      <c r="BJ48" s="70"/>
      <c r="BK48" s="71"/>
      <c r="BL48" s="71"/>
      <c r="BM48" s="72"/>
      <c r="BN48" s="21"/>
      <c r="BO48" s="70"/>
      <c r="BP48" s="71"/>
      <c r="BQ48" s="71"/>
      <c r="BR48" s="70"/>
      <c r="BS48" s="71"/>
      <c r="BT48" s="71"/>
      <c r="BU48" s="72"/>
      <c r="BV48" s="21"/>
      <c r="BW48" s="70"/>
      <c r="BX48" s="71"/>
      <c r="BY48" s="71"/>
      <c r="BZ48" s="70"/>
      <c r="CA48" s="71"/>
      <c r="CB48" s="71"/>
      <c r="CC48" s="72"/>
      <c r="CD48" s="21"/>
      <c r="CE48" s="70"/>
      <c r="CF48" s="71"/>
      <c r="CG48" s="71"/>
      <c r="CH48" s="70"/>
      <c r="CI48" s="71"/>
      <c r="CJ48" s="71"/>
      <c r="CK48" s="72"/>
      <c r="CL48" s="21"/>
      <c r="CM48" s="70"/>
      <c r="CN48" s="71"/>
      <c r="CO48" s="71"/>
      <c r="CP48" s="70"/>
      <c r="CQ48" s="71"/>
      <c r="CR48" s="71"/>
      <c r="CS48" s="72"/>
      <c r="CT48" s="21"/>
      <c r="CU48" s="70"/>
      <c r="CV48" s="71"/>
      <c r="CW48" s="71"/>
      <c r="CX48" s="70"/>
      <c r="CY48" s="71"/>
      <c r="CZ48" s="71"/>
      <c r="DA48" s="72"/>
      <c r="DB48" s="21"/>
      <c r="DC48" s="70"/>
      <c r="DD48" s="71"/>
      <c r="DE48" s="71"/>
      <c r="DF48" s="70"/>
      <c r="DG48" s="71"/>
      <c r="DH48" s="71"/>
      <c r="DI48" s="72"/>
      <c r="DJ48" s="21"/>
      <c r="DK48" s="70"/>
      <c r="DL48" s="71"/>
      <c r="DM48" s="71"/>
      <c r="DN48" s="70"/>
      <c r="DO48" s="71"/>
      <c r="DP48" s="71"/>
      <c r="DQ48" s="72"/>
      <c r="DR48" s="21"/>
      <c r="DS48" s="70"/>
      <c r="DT48" s="71"/>
      <c r="DU48" s="71"/>
      <c r="DV48" s="70"/>
      <c r="DW48" s="71"/>
      <c r="DX48" s="71"/>
      <c r="DY48" s="72"/>
      <c r="DZ48" s="21"/>
      <c r="EA48" s="70"/>
      <c r="EB48" s="71"/>
      <c r="EC48" s="71"/>
      <c r="ED48" s="70"/>
      <c r="EE48" s="71"/>
      <c r="EF48" s="71"/>
      <c r="EG48" s="72"/>
      <c r="EH48" s="21"/>
      <c r="EI48" s="70"/>
      <c r="EJ48" s="71"/>
      <c r="EK48" s="71"/>
      <c r="EL48" s="70"/>
      <c r="EM48" s="71"/>
      <c r="EN48" s="71"/>
      <c r="EO48" s="72"/>
      <c r="EP48" s="21"/>
      <c r="EQ48" s="70"/>
      <c r="ER48" s="71"/>
      <c r="ES48" s="71"/>
      <c r="ET48" s="70"/>
      <c r="EU48" s="71"/>
      <c r="EV48" s="71"/>
      <c r="EW48" s="72"/>
      <c r="EX48" s="21"/>
      <c r="EY48" s="70"/>
      <c r="EZ48" s="71"/>
      <c r="FA48" s="71"/>
      <c r="FB48" s="70"/>
      <c r="FC48" s="71"/>
      <c r="FD48" s="71"/>
      <c r="FE48" s="72"/>
      <c r="FF48" s="21"/>
      <c r="FG48" s="70"/>
      <c r="FH48" s="71"/>
      <c r="FI48" s="71"/>
      <c r="FJ48" s="70"/>
      <c r="FK48" s="71"/>
      <c r="FL48" s="71"/>
      <c r="FM48" s="72"/>
      <c r="FN48" s="21"/>
      <c r="FO48" s="70"/>
      <c r="FP48" s="71"/>
      <c r="FQ48" s="71"/>
      <c r="FR48" s="70"/>
      <c r="FS48" s="71"/>
      <c r="FT48" s="71"/>
      <c r="FU48" s="72"/>
      <c r="FV48" s="21"/>
      <c r="FW48" s="70"/>
      <c r="FX48" s="71"/>
      <c r="FY48" s="71"/>
      <c r="FZ48" s="70"/>
      <c r="GA48" s="71"/>
      <c r="GB48" s="71"/>
      <c r="GC48" s="72"/>
      <c r="GD48" s="21"/>
      <c r="GE48" s="70"/>
      <c r="GF48" s="71"/>
      <c r="GG48" s="71"/>
      <c r="GH48" s="70"/>
      <c r="GI48" s="71"/>
      <c r="GJ48" s="71"/>
      <c r="GK48" s="72"/>
      <c r="GL48" s="21"/>
      <c r="GM48" s="70"/>
      <c r="GN48" s="71"/>
      <c r="GO48" s="71"/>
      <c r="GP48" s="70"/>
      <c r="GQ48" s="71"/>
      <c r="GR48" s="71"/>
      <c r="GS48" s="72"/>
      <c r="GT48" s="21"/>
      <c r="GU48" s="70"/>
      <c r="GV48" s="71"/>
      <c r="GW48" s="71"/>
      <c r="GX48" s="70"/>
      <c r="GY48" s="71"/>
      <c r="GZ48" s="71"/>
      <c r="HA48" s="72"/>
      <c r="HB48" s="21"/>
      <c r="HC48" s="70"/>
      <c r="HD48" s="71"/>
      <c r="HE48" s="71"/>
      <c r="HF48" s="70"/>
      <c r="HG48" s="71"/>
      <c r="HH48" s="71"/>
      <c r="HI48" s="72"/>
      <c r="HJ48" s="21"/>
      <c r="HK48" s="70"/>
      <c r="HL48" s="71"/>
      <c r="HM48" s="71"/>
      <c r="HN48" s="70"/>
      <c r="HO48" s="71"/>
      <c r="HP48" s="71"/>
      <c r="HQ48" s="72"/>
      <c r="HR48" s="21"/>
      <c r="HS48" s="70"/>
      <c r="HT48" s="71"/>
      <c r="HU48" s="71"/>
      <c r="HV48" s="70"/>
      <c r="HW48" s="71"/>
      <c r="HX48" s="71"/>
      <c r="HY48" s="72"/>
      <c r="HZ48" s="21"/>
      <c r="IA48" s="70"/>
      <c r="IB48" s="71"/>
      <c r="IC48" s="71"/>
      <c r="ID48" s="70"/>
      <c r="IE48" s="71"/>
      <c r="IF48" s="71"/>
      <c r="IG48" s="72"/>
      <c r="IH48" s="21"/>
      <c r="II48" s="70"/>
      <c r="IJ48" s="71"/>
      <c r="IK48" s="71"/>
      <c r="IL48" s="70"/>
      <c r="IM48" s="71"/>
      <c r="IN48" s="71"/>
      <c r="IO48" s="72"/>
      <c r="IP48" s="21"/>
      <c r="IQ48" s="70"/>
      <c r="IR48" s="71"/>
      <c r="IS48" s="71"/>
      <c r="IT48" s="70"/>
      <c r="IU48" s="71"/>
    </row>
    <row r="49" spans="1:255" s="20" customFormat="1" ht="12.75" customHeight="1">
      <c r="A49" s="186"/>
      <c r="B49" s="2" t="s">
        <v>46</v>
      </c>
      <c r="C49" s="3" t="s">
        <v>192</v>
      </c>
      <c r="D49" s="2" t="s">
        <v>86</v>
      </c>
      <c r="E49" s="2" t="s">
        <v>15</v>
      </c>
      <c r="F49" s="19">
        <v>66491250</v>
      </c>
      <c r="G49" s="19">
        <f>+F49</f>
        <v>66491250</v>
      </c>
      <c r="H49" s="19">
        <v>53193000</v>
      </c>
      <c r="I49" s="19">
        <f>H49</f>
        <v>53193000</v>
      </c>
      <c r="J49" s="21"/>
      <c r="K49" s="105"/>
      <c r="L49" s="105"/>
      <c r="N49" s="70"/>
      <c r="O49" s="71"/>
      <c r="P49" s="71"/>
      <c r="Q49" s="72"/>
      <c r="R49" s="21"/>
      <c r="S49" s="70"/>
      <c r="T49" s="71"/>
      <c r="U49" s="71"/>
      <c r="V49" s="70"/>
      <c r="W49" s="71"/>
      <c r="X49" s="71"/>
      <c r="Y49" s="72"/>
      <c r="Z49" s="21"/>
      <c r="AA49" s="70"/>
      <c r="AB49" s="71"/>
      <c r="AC49" s="71"/>
      <c r="AD49" s="70"/>
      <c r="AE49" s="71"/>
      <c r="AF49" s="71"/>
      <c r="AG49" s="72"/>
      <c r="AH49" s="21"/>
      <c r="AI49" s="70"/>
      <c r="AJ49" s="71"/>
      <c r="AK49" s="71"/>
      <c r="AL49" s="70"/>
      <c r="AM49" s="71"/>
      <c r="AN49" s="71"/>
      <c r="AO49" s="72"/>
      <c r="AP49" s="21"/>
      <c r="AQ49" s="70"/>
      <c r="AR49" s="71"/>
      <c r="AS49" s="71"/>
      <c r="AT49" s="70"/>
      <c r="AU49" s="71"/>
      <c r="AV49" s="71"/>
      <c r="AW49" s="72"/>
      <c r="AX49" s="21"/>
      <c r="AY49" s="70"/>
      <c r="AZ49" s="71"/>
      <c r="BA49" s="71"/>
      <c r="BB49" s="70"/>
      <c r="BC49" s="71"/>
      <c r="BD49" s="71"/>
      <c r="BE49" s="72"/>
      <c r="BF49" s="21"/>
      <c r="BG49" s="70"/>
      <c r="BH49" s="71"/>
      <c r="BI49" s="71"/>
      <c r="BJ49" s="70"/>
      <c r="BK49" s="71"/>
      <c r="BL49" s="71"/>
      <c r="BM49" s="72"/>
      <c r="BN49" s="21"/>
      <c r="BO49" s="70"/>
      <c r="BP49" s="71"/>
      <c r="BQ49" s="71"/>
      <c r="BR49" s="70"/>
      <c r="BS49" s="71"/>
      <c r="BT49" s="71"/>
      <c r="BU49" s="72"/>
      <c r="BV49" s="21"/>
      <c r="BW49" s="70"/>
      <c r="BX49" s="71"/>
      <c r="BY49" s="71"/>
      <c r="BZ49" s="70"/>
      <c r="CA49" s="71"/>
      <c r="CB49" s="71"/>
      <c r="CC49" s="72"/>
      <c r="CD49" s="21"/>
      <c r="CE49" s="70"/>
      <c r="CF49" s="71"/>
      <c r="CG49" s="71"/>
      <c r="CH49" s="70"/>
      <c r="CI49" s="71"/>
      <c r="CJ49" s="71"/>
      <c r="CK49" s="72"/>
      <c r="CL49" s="21"/>
      <c r="CM49" s="70"/>
      <c r="CN49" s="71"/>
      <c r="CO49" s="71"/>
      <c r="CP49" s="70"/>
      <c r="CQ49" s="71"/>
      <c r="CR49" s="71"/>
      <c r="CS49" s="72"/>
      <c r="CT49" s="21"/>
      <c r="CU49" s="70"/>
      <c r="CV49" s="71"/>
      <c r="CW49" s="71"/>
      <c r="CX49" s="70"/>
      <c r="CY49" s="71"/>
      <c r="CZ49" s="71"/>
      <c r="DA49" s="72"/>
      <c r="DB49" s="21"/>
      <c r="DC49" s="70"/>
      <c r="DD49" s="71"/>
      <c r="DE49" s="71"/>
      <c r="DF49" s="70"/>
      <c r="DG49" s="71"/>
      <c r="DH49" s="71"/>
      <c r="DI49" s="72"/>
      <c r="DJ49" s="21"/>
      <c r="DK49" s="70"/>
      <c r="DL49" s="71"/>
      <c r="DM49" s="71"/>
      <c r="DN49" s="70"/>
      <c r="DO49" s="71"/>
      <c r="DP49" s="71"/>
      <c r="DQ49" s="72"/>
      <c r="DR49" s="21"/>
      <c r="DS49" s="70"/>
      <c r="DT49" s="71"/>
      <c r="DU49" s="71"/>
      <c r="DV49" s="70"/>
      <c r="DW49" s="71"/>
      <c r="DX49" s="71"/>
      <c r="DY49" s="72"/>
      <c r="DZ49" s="21"/>
      <c r="EA49" s="70"/>
      <c r="EB49" s="71"/>
      <c r="EC49" s="71"/>
      <c r="ED49" s="70"/>
      <c r="EE49" s="71"/>
      <c r="EF49" s="71"/>
      <c r="EG49" s="72"/>
      <c r="EH49" s="21"/>
      <c r="EI49" s="70"/>
      <c r="EJ49" s="71"/>
      <c r="EK49" s="71"/>
      <c r="EL49" s="70"/>
      <c r="EM49" s="71"/>
      <c r="EN49" s="71"/>
      <c r="EO49" s="72"/>
      <c r="EP49" s="21"/>
      <c r="EQ49" s="70"/>
      <c r="ER49" s="71"/>
      <c r="ES49" s="71"/>
      <c r="ET49" s="70"/>
      <c r="EU49" s="71"/>
      <c r="EV49" s="71"/>
      <c r="EW49" s="72"/>
      <c r="EX49" s="21"/>
      <c r="EY49" s="70"/>
      <c r="EZ49" s="71"/>
      <c r="FA49" s="71"/>
      <c r="FB49" s="70"/>
      <c r="FC49" s="71"/>
      <c r="FD49" s="71"/>
      <c r="FE49" s="72"/>
      <c r="FF49" s="21"/>
      <c r="FG49" s="70"/>
      <c r="FH49" s="71"/>
      <c r="FI49" s="71"/>
      <c r="FJ49" s="70"/>
      <c r="FK49" s="71"/>
      <c r="FL49" s="71"/>
      <c r="FM49" s="72"/>
      <c r="FN49" s="21"/>
      <c r="FO49" s="70"/>
      <c r="FP49" s="71"/>
      <c r="FQ49" s="71"/>
      <c r="FR49" s="70"/>
      <c r="FS49" s="71"/>
      <c r="FT49" s="71"/>
      <c r="FU49" s="72"/>
      <c r="FV49" s="21"/>
      <c r="FW49" s="70"/>
      <c r="FX49" s="71"/>
      <c r="FY49" s="71"/>
      <c r="FZ49" s="70"/>
      <c r="GA49" s="71"/>
      <c r="GB49" s="71"/>
      <c r="GC49" s="72"/>
      <c r="GD49" s="21"/>
      <c r="GE49" s="70"/>
      <c r="GF49" s="71"/>
      <c r="GG49" s="71"/>
      <c r="GH49" s="70"/>
      <c r="GI49" s="71"/>
      <c r="GJ49" s="71"/>
      <c r="GK49" s="72"/>
      <c r="GL49" s="21"/>
      <c r="GM49" s="70"/>
      <c r="GN49" s="71"/>
      <c r="GO49" s="71"/>
      <c r="GP49" s="70"/>
      <c r="GQ49" s="71"/>
      <c r="GR49" s="71"/>
      <c r="GS49" s="72"/>
      <c r="GT49" s="21"/>
      <c r="GU49" s="70"/>
      <c r="GV49" s="71"/>
      <c r="GW49" s="71"/>
      <c r="GX49" s="70"/>
      <c r="GY49" s="71"/>
      <c r="GZ49" s="71"/>
      <c r="HA49" s="72"/>
      <c r="HB49" s="21"/>
      <c r="HC49" s="70"/>
      <c r="HD49" s="71"/>
      <c r="HE49" s="71"/>
      <c r="HF49" s="70"/>
      <c r="HG49" s="71"/>
      <c r="HH49" s="71"/>
      <c r="HI49" s="72"/>
      <c r="HJ49" s="21"/>
      <c r="HK49" s="70"/>
      <c r="HL49" s="71"/>
      <c r="HM49" s="71"/>
      <c r="HN49" s="70"/>
      <c r="HO49" s="71"/>
      <c r="HP49" s="71"/>
      <c r="HQ49" s="72"/>
      <c r="HR49" s="21"/>
      <c r="HS49" s="70"/>
      <c r="HT49" s="71"/>
      <c r="HU49" s="71"/>
      <c r="HV49" s="70"/>
      <c r="HW49" s="71"/>
      <c r="HX49" s="71"/>
      <c r="HY49" s="72"/>
      <c r="HZ49" s="21"/>
      <c r="IA49" s="70"/>
      <c r="IB49" s="71"/>
      <c r="IC49" s="71"/>
      <c r="ID49" s="70"/>
      <c r="IE49" s="71"/>
      <c r="IF49" s="71"/>
      <c r="IG49" s="72"/>
      <c r="IH49" s="21"/>
      <c r="II49" s="70"/>
      <c r="IJ49" s="71"/>
      <c r="IK49" s="71"/>
      <c r="IL49" s="70"/>
      <c r="IM49" s="71"/>
      <c r="IN49" s="71"/>
      <c r="IO49" s="72"/>
      <c r="IP49" s="21"/>
      <c r="IQ49" s="70"/>
      <c r="IR49" s="71"/>
      <c r="IS49" s="71"/>
      <c r="IT49" s="70"/>
      <c r="IU49" s="71"/>
    </row>
    <row r="50" spans="1:255" s="20" customFormat="1" ht="12.75" customHeight="1">
      <c r="A50" s="186"/>
      <c r="B50" s="2" t="s">
        <v>47</v>
      </c>
      <c r="C50" s="3" t="s">
        <v>165</v>
      </c>
      <c r="D50" s="2" t="s">
        <v>86</v>
      </c>
      <c r="E50" s="2" t="s">
        <v>18</v>
      </c>
      <c r="F50" s="19">
        <v>20700000</v>
      </c>
      <c r="G50" s="19">
        <f>+F50*$L$8</f>
        <v>144730280.7</v>
      </c>
      <c r="H50" s="19">
        <v>16560000</v>
      </c>
      <c r="I50" s="19">
        <f>+H50*$M$8</f>
        <v>112466941.92</v>
      </c>
      <c r="J50" s="21"/>
      <c r="K50" s="104"/>
      <c r="L50" s="104"/>
      <c r="M50" s="38"/>
      <c r="N50" s="70"/>
      <c r="O50" s="71"/>
      <c r="P50" s="71"/>
      <c r="Q50" s="72"/>
      <c r="R50" s="21"/>
      <c r="S50" s="70"/>
      <c r="T50" s="71"/>
      <c r="U50" s="71"/>
      <c r="V50" s="70"/>
      <c r="W50" s="71"/>
      <c r="X50" s="71"/>
      <c r="Y50" s="72"/>
      <c r="Z50" s="21"/>
      <c r="AA50" s="70"/>
      <c r="AB50" s="71"/>
      <c r="AC50" s="71"/>
      <c r="AD50" s="70"/>
      <c r="AE50" s="71"/>
      <c r="AF50" s="71"/>
      <c r="AG50" s="72"/>
      <c r="AH50" s="21"/>
      <c r="AI50" s="70"/>
      <c r="AJ50" s="71"/>
      <c r="AK50" s="71"/>
      <c r="AL50" s="70"/>
      <c r="AM50" s="71"/>
      <c r="AN50" s="71"/>
      <c r="AO50" s="72"/>
      <c r="AP50" s="21"/>
      <c r="AQ50" s="70"/>
      <c r="AR50" s="71"/>
      <c r="AS50" s="71"/>
      <c r="AT50" s="70"/>
      <c r="AU50" s="71"/>
      <c r="AV50" s="71"/>
      <c r="AW50" s="72"/>
      <c r="AX50" s="21"/>
      <c r="AY50" s="70"/>
      <c r="AZ50" s="71"/>
      <c r="BA50" s="71"/>
      <c r="BB50" s="70"/>
      <c r="BC50" s="71"/>
      <c r="BD50" s="71"/>
      <c r="BE50" s="72"/>
      <c r="BF50" s="21"/>
      <c r="BG50" s="70"/>
      <c r="BH50" s="71"/>
      <c r="BI50" s="71"/>
      <c r="BJ50" s="70"/>
      <c r="BK50" s="71"/>
      <c r="BL50" s="71"/>
      <c r="BM50" s="72"/>
      <c r="BN50" s="21"/>
      <c r="BO50" s="70"/>
      <c r="BP50" s="71"/>
      <c r="BQ50" s="71"/>
      <c r="BR50" s="70"/>
      <c r="BS50" s="71"/>
      <c r="BT50" s="71"/>
      <c r="BU50" s="72"/>
      <c r="BV50" s="21"/>
      <c r="BW50" s="70"/>
      <c r="BX50" s="71"/>
      <c r="BY50" s="71"/>
      <c r="BZ50" s="70"/>
      <c r="CA50" s="71"/>
      <c r="CB50" s="71"/>
      <c r="CC50" s="72"/>
      <c r="CD50" s="21"/>
      <c r="CE50" s="70"/>
      <c r="CF50" s="71"/>
      <c r="CG50" s="71"/>
      <c r="CH50" s="70"/>
      <c r="CI50" s="71"/>
      <c r="CJ50" s="71"/>
      <c r="CK50" s="72"/>
      <c r="CL50" s="21"/>
      <c r="CM50" s="70"/>
      <c r="CN50" s="71"/>
      <c r="CO50" s="71"/>
      <c r="CP50" s="70"/>
      <c r="CQ50" s="71"/>
      <c r="CR50" s="71"/>
      <c r="CS50" s="72"/>
      <c r="CT50" s="21"/>
      <c r="CU50" s="70"/>
      <c r="CV50" s="71"/>
      <c r="CW50" s="71"/>
      <c r="CX50" s="70"/>
      <c r="CY50" s="71"/>
      <c r="CZ50" s="71"/>
      <c r="DA50" s="72"/>
      <c r="DB50" s="21"/>
      <c r="DC50" s="70"/>
      <c r="DD50" s="71"/>
      <c r="DE50" s="71"/>
      <c r="DF50" s="70"/>
      <c r="DG50" s="71"/>
      <c r="DH50" s="71"/>
      <c r="DI50" s="72"/>
      <c r="DJ50" s="21"/>
      <c r="DK50" s="70"/>
      <c r="DL50" s="71"/>
      <c r="DM50" s="71"/>
      <c r="DN50" s="70"/>
      <c r="DO50" s="71"/>
      <c r="DP50" s="71"/>
      <c r="DQ50" s="72"/>
      <c r="DR50" s="21"/>
      <c r="DS50" s="70"/>
      <c r="DT50" s="71"/>
      <c r="DU50" s="71"/>
      <c r="DV50" s="70"/>
      <c r="DW50" s="71"/>
      <c r="DX50" s="71"/>
      <c r="DY50" s="72"/>
      <c r="DZ50" s="21"/>
      <c r="EA50" s="70"/>
      <c r="EB50" s="71"/>
      <c r="EC50" s="71"/>
      <c r="ED50" s="70"/>
      <c r="EE50" s="71"/>
      <c r="EF50" s="71"/>
      <c r="EG50" s="72"/>
      <c r="EH50" s="21"/>
      <c r="EI50" s="70"/>
      <c r="EJ50" s="71"/>
      <c r="EK50" s="71"/>
      <c r="EL50" s="70"/>
      <c r="EM50" s="71"/>
      <c r="EN50" s="71"/>
      <c r="EO50" s="72"/>
      <c r="EP50" s="21"/>
      <c r="EQ50" s="70"/>
      <c r="ER50" s="71"/>
      <c r="ES50" s="71"/>
      <c r="ET50" s="70"/>
      <c r="EU50" s="71"/>
      <c r="EV50" s="71"/>
      <c r="EW50" s="72"/>
      <c r="EX50" s="21"/>
      <c r="EY50" s="70"/>
      <c r="EZ50" s="71"/>
      <c r="FA50" s="71"/>
      <c r="FB50" s="70"/>
      <c r="FC50" s="71"/>
      <c r="FD50" s="71"/>
      <c r="FE50" s="72"/>
      <c r="FF50" s="21"/>
      <c r="FG50" s="70"/>
      <c r="FH50" s="71"/>
      <c r="FI50" s="71"/>
      <c r="FJ50" s="70"/>
      <c r="FK50" s="71"/>
      <c r="FL50" s="71"/>
      <c r="FM50" s="72"/>
      <c r="FN50" s="21"/>
      <c r="FO50" s="70"/>
      <c r="FP50" s="71"/>
      <c r="FQ50" s="71"/>
      <c r="FR50" s="70"/>
      <c r="FS50" s="71"/>
      <c r="FT50" s="71"/>
      <c r="FU50" s="72"/>
      <c r="FV50" s="21"/>
      <c r="FW50" s="70"/>
      <c r="FX50" s="71"/>
      <c r="FY50" s="71"/>
      <c r="FZ50" s="70"/>
      <c r="GA50" s="71"/>
      <c r="GB50" s="71"/>
      <c r="GC50" s="72"/>
      <c r="GD50" s="21"/>
      <c r="GE50" s="70"/>
      <c r="GF50" s="71"/>
      <c r="GG50" s="71"/>
      <c r="GH50" s="70"/>
      <c r="GI50" s="71"/>
      <c r="GJ50" s="71"/>
      <c r="GK50" s="72"/>
      <c r="GL50" s="21"/>
      <c r="GM50" s="70"/>
      <c r="GN50" s="71"/>
      <c r="GO50" s="71"/>
      <c r="GP50" s="70"/>
      <c r="GQ50" s="71"/>
      <c r="GR50" s="71"/>
      <c r="GS50" s="72"/>
      <c r="GT50" s="21"/>
      <c r="GU50" s="70"/>
      <c r="GV50" s="71"/>
      <c r="GW50" s="71"/>
      <c r="GX50" s="70"/>
      <c r="GY50" s="71"/>
      <c r="GZ50" s="71"/>
      <c r="HA50" s="72"/>
      <c r="HB50" s="21"/>
      <c r="HC50" s="70"/>
      <c r="HD50" s="71"/>
      <c r="HE50" s="71"/>
      <c r="HF50" s="70"/>
      <c r="HG50" s="71"/>
      <c r="HH50" s="71"/>
      <c r="HI50" s="72"/>
      <c r="HJ50" s="21"/>
      <c r="HK50" s="70"/>
      <c r="HL50" s="71"/>
      <c r="HM50" s="71"/>
      <c r="HN50" s="70"/>
      <c r="HO50" s="71"/>
      <c r="HP50" s="71"/>
      <c r="HQ50" s="72"/>
      <c r="HR50" s="21"/>
      <c r="HS50" s="70"/>
      <c r="HT50" s="71"/>
      <c r="HU50" s="71"/>
      <c r="HV50" s="70"/>
      <c r="HW50" s="71"/>
      <c r="HX50" s="71"/>
      <c r="HY50" s="72"/>
      <c r="HZ50" s="21"/>
      <c r="IA50" s="70"/>
      <c r="IB50" s="71"/>
      <c r="IC50" s="71"/>
      <c r="ID50" s="70"/>
      <c r="IE50" s="71"/>
      <c r="IF50" s="71"/>
      <c r="IG50" s="72"/>
      <c r="IH50" s="21"/>
      <c r="II50" s="70"/>
      <c r="IJ50" s="71"/>
      <c r="IK50" s="71"/>
      <c r="IL50" s="70"/>
      <c r="IM50" s="71"/>
      <c r="IN50" s="71"/>
      <c r="IO50" s="72"/>
      <c r="IP50" s="21"/>
      <c r="IQ50" s="70"/>
      <c r="IR50" s="71"/>
      <c r="IS50" s="71"/>
      <c r="IT50" s="70"/>
      <c r="IU50" s="71"/>
    </row>
    <row r="51" spans="1:255" s="20" customFormat="1" ht="12.75" customHeight="1">
      <c r="A51" s="186"/>
      <c r="B51" s="2" t="s">
        <v>48</v>
      </c>
      <c r="C51" s="3" t="s">
        <v>205</v>
      </c>
      <c r="D51" s="2" t="s">
        <v>32</v>
      </c>
      <c r="E51" s="2" t="s">
        <v>14</v>
      </c>
      <c r="F51" s="19">
        <v>198341154.43</v>
      </c>
      <c r="G51" s="19">
        <f>+F51*$L$7</f>
        <v>1514344036.1073084</v>
      </c>
      <c r="H51" s="19">
        <v>148755865.83</v>
      </c>
      <c r="I51" s="19">
        <f t="shared" si="0"/>
        <v>1117563697.188077</v>
      </c>
      <c r="J51" s="21"/>
      <c r="K51" s="104"/>
      <c r="L51" s="104"/>
      <c r="M51" s="38"/>
      <c r="N51" s="70"/>
      <c r="O51" s="71"/>
      <c r="P51" s="71"/>
      <c r="Q51" s="72"/>
      <c r="R51" s="21"/>
      <c r="S51" s="70"/>
      <c r="T51" s="71"/>
      <c r="U51" s="71"/>
      <c r="V51" s="70"/>
      <c r="W51" s="71"/>
      <c r="X51" s="71"/>
      <c r="Y51" s="72"/>
      <c r="Z51" s="21"/>
      <c r="AA51" s="70"/>
      <c r="AB51" s="71"/>
      <c r="AC51" s="71"/>
      <c r="AD51" s="70"/>
      <c r="AE51" s="71"/>
      <c r="AF51" s="71"/>
      <c r="AG51" s="72"/>
      <c r="AH51" s="21"/>
      <c r="AI51" s="70"/>
      <c r="AJ51" s="71"/>
      <c r="AK51" s="71"/>
      <c r="AL51" s="70"/>
      <c r="AM51" s="71"/>
      <c r="AN51" s="71"/>
      <c r="AO51" s="72"/>
      <c r="AP51" s="21"/>
      <c r="AQ51" s="70"/>
      <c r="AR51" s="71"/>
      <c r="AS51" s="71"/>
      <c r="AT51" s="70"/>
      <c r="AU51" s="71"/>
      <c r="AV51" s="71"/>
      <c r="AW51" s="72"/>
      <c r="AX51" s="21"/>
      <c r="AY51" s="70"/>
      <c r="AZ51" s="71"/>
      <c r="BA51" s="71"/>
      <c r="BB51" s="70"/>
      <c r="BC51" s="71"/>
      <c r="BD51" s="71"/>
      <c r="BE51" s="72"/>
      <c r="BF51" s="21"/>
      <c r="BG51" s="70"/>
      <c r="BH51" s="71"/>
      <c r="BI51" s="71"/>
      <c r="BJ51" s="70"/>
      <c r="BK51" s="71"/>
      <c r="BL51" s="71"/>
      <c r="BM51" s="72"/>
      <c r="BN51" s="21"/>
      <c r="BO51" s="70"/>
      <c r="BP51" s="71"/>
      <c r="BQ51" s="71"/>
      <c r="BR51" s="70"/>
      <c r="BS51" s="71"/>
      <c r="BT51" s="71"/>
      <c r="BU51" s="72"/>
      <c r="BV51" s="21"/>
      <c r="BW51" s="70"/>
      <c r="BX51" s="71"/>
      <c r="BY51" s="71"/>
      <c r="BZ51" s="70"/>
      <c r="CA51" s="71"/>
      <c r="CB51" s="71"/>
      <c r="CC51" s="72"/>
      <c r="CD51" s="21"/>
      <c r="CE51" s="70"/>
      <c r="CF51" s="71"/>
      <c r="CG51" s="71"/>
      <c r="CH51" s="70"/>
      <c r="CI51" s="71"/>
      <c r="CJ51" s="71"/>
      <c r="CK51" s="72"/>
      <c r="CL51" s="21"/>
      <c r="CM51" s="70"/>
      <c r="CN51" s="71"/>
      <c r="CO51" s="71"/>
      <c r="CP51" s="70"/>
      <c r="CQ51" s="71"/>
      <c r="CR51" s="71"/>
      <c r="CS51" s="72"/>
      <c r="CT51" s="21"/>
      <c r="CU51" s="70"/>
      <c r="CV51" s="71"/>
      <c r="CW51" s="71"/>
      <c r="CX51" s="70"/>
      <c r="CY51" s="71"/>
      <c r="CZ51" s="71"/>
      <c r="DA51" s="72"/>
      <c r="DB51" s="21"/>
      <c r="DC51" s="70"/>
      <c r="DD51" s="71"/>
      <c r="DE51" s="71"/>
      <c r="DF51" s="70"/>
      <c r="DG51" s="71"/>
      <c r="DH51" s="71"/>
      <c r="DI51" s="72"/>
      <c r="DJ51" s="21"/>
      <c r="DK51" s="70"/>
      <c r="DL51" s="71"/>
      <c r="DM51" s="71"/>
      <c r="DN51" s="70"/>
      <c r="DO51" s="71"/>
      <c r="DP51" s="71"/>
      <c r="DQ51" s="72"/>
      <c r="DR51" s="21"/>
      <c r="DS51" s="70"/>
      <c r="DT51" s="71"/>
      <c r="DU51" s="71"/>
      <c r="DV51" s="70"/>
      <c r="DW51" s="71"/>
      <c r="DX51" s="71"/>
      <c r="DY51" s="72"/>
      <c r="DZ51" s="21"/>
      <c r="EA51" s="70"/>
      <c r="EB51" s="71"/>
      <c r="EC51" s="71"/>
      <c r="ED51" s="70"/>
      <c r="EE51" s="71"/>
      <c r="EF51" s="71"/>
      <c r="EG51" s="72"/>
      <c r="EH51" s="21"/>
      <c r="EI51" s="70"/>
      <c r="EJ51" s="71"/>
      <c r="EK51" s="71"/>
      <c r="EL51" s="70"/>
      <c r="EM51" s="71"/>
      <c r="EN51" s="71"/>
      <c r="EO51" s="72"/>
      <c r="EP51" s="21"/>
      <c r="EQ51" s="70"/>
      <c r="ER51" s="71"/>
      <c r="ES51" s="71"/>
      <c r="ET51" s="70"/>
      <c r="EU51" s="71"/>
      <c r="EV51" s="71"/>
      <c r="EW51" s="72"/>
      <c r="EX51" s="21"/>
      <c r="EY51" s="70"/>
      <c r="EZ51" s="71"/>
      <c r="FA51" s="71"/>
      <c r="FB51" s="70"/>
      <c r="FC51" s="71"/>
      <c r="FD51" s="71"/>
      <c r="FE51" s="72"/>
      <c r="FF51" s="21"/>
      <c r="FG51" s="70"/>
      <c r="FH51" s="71"/>
      <c r="FI51" s="71"/>
      <c r="FJ51" s="70"/>
      <c r="FK51" s="71"/>
      <c r="FL51" s="71"/>
      <c r="FM51" s="72"/>
      <c r="FN51" s="21"/>
      <c r="FO51" s="70"/>
      <c r="FP51" s="71"/>
      <c r="FQ51" s="71"/>
      <c r="FR51" s="70"/>
      <c r="FS51" s="71"/>
      <c r="FT51" s="71"/>
      <c r="FU51" s="72"/>
      <c r="FV51" s="21"/>
      <c r="FW51" s="70"/>
      <c r="FX51" s="71"/>
      <c r="FY51" s="71"/>
      <c r="FZ51" s="70"/>
      <c r="GA51" s="71"/>
      <c r="GB51" s="71"/>
      <c r="GC51" s="72"/>
      <c r="GD51" s="21"/>
      <c r="GE51" s="70"/>
      <c r="GF51" s="71"/>
      <c r="GG51" s="71"/>
      <c r="GH51" s="70"/>
      <c r="GI51" s="71"/>
      <c r="GJ51" s="71"/>
      <c r="GK51" s="72"/>
      <c r="GL51" s="21"/>
      <c r="GM51" s="70"/>
      <c r="GN51" s="71"/>
      <c r="GO51" s="71"/>
      <c r="GP51" s="70"/>
      <c r="GQ51" s="71"/>
      <c r="GR51" s="71"/>
      <c r="GS51" s="72"/>
      <c r="GT51" s="21"/>
      <c r="GU51" s="70"/>
      <c r="GV51" s="71"/>
      <c r="GW51" s="71"/>
      <c r="GX51" s="70"/>
      <c r="GY51" s="71"/>
      <c r="GZ51" s="71"/>
      <c r="HA51" s="72"/>
      <c r="HB51" s="21"/>
      <c r="HC51" s="70"/>
      <c r="HD51" s="71"/>
      <c r="HE51" s="71"/>
      <c r="HF51" s="70"/>
      <c r="HG51" s="71"/>
      <c r="HH51" s="71"/>
      <c r="HI51" s="72"/>
      <c r="HJ51" s="21"/>
      <c r="HK51" s="70"/>
      <c r="HL51" s="71"/>
      <c r="HM51" s="71"/>
      <c r="HN51" s="70"/>
      <c r="HO51" s="71"/>
      <c r="HP51" s="71"/>
      <c r="HQ51" s="72"/>
      <c r="HR51" s="21"/>
      <c r="HS51" s="70"/>
      <c r="HT51" s="71"/>
      <c r="HU51" s="71"/>
      <c r="HV51" s="70"/>
      <c r="HW51" s="71"/>
      <c r="HX51" s="71"/>
      <c r="HY51" s="72"/>
      <c r="HZ51" s="21"/>
      <c r="IA51" s="70"/>
      <c r="IB51" s="71"/>
      <c r="IC51" s="71"/>
      <c r="ID51" s="70"/>
      <c r="IE51" s="71"/>
      <c r="IF51" s="71"/>
      <c r="IG51" s="72"/>
      <c r="IH51" s="21"/>
      <c r="II51" s="70"/>
      <c r="IJ51" s="71"/>
      <c r="IK51" s="71"/>
      <c r="IL51" s="70"/>
      <c r="IM51" s="71"/>
      <c r="IN51" s="71"/>
      <c r="IO51" s="72"/>
      <c r="IP51" s="21"/>
      <c r="IQ51" s="70"/>
      <c r="IR51" s="71"/>
      <c r="IS51" s="71"/>
      <c r="IT51" s="70"/>
      <c r="IU51" s="71"/>
    </row>
    <row r="52" spans="1:255" s="20" customFormat="1" ht="12.75" customHeight="1">
      <c r="A52" s="186"/>
      <c r="B52" s="2" t="s">
        <v>49</v>
      </c>
      <c r="C52" s="3" t="s">
        <v>206</v>
      </c>
      <c r="D52" s="2" t="s">
        <v>32</v>
      </c>
      <c r="E52" s="2" t="s">
        <v>15</v>
      </c>
      <c r="F52" s="19">
        <v>353000000</v>
      </c>
      <c r="G52" s="19">
        <f>+F52</f>
        <v>353000000</v>
      </c>
      <c r="H52" s="19">
        <v>264750000</v>
      </c>
      <c r="I52" s="19">
        <f>H52</f>
        <v>264750000</v>
      </c>
      <c r="J52" s="21"/>
      <c r="K52" s="104"/>
      <c r="L52" s="104"/>
      <c r="M52" s="38"/>
      <c r="N52" s="70"/>
      <c r="O52" s="71"/>
      <c r="P52" s="71"/>
      <c r="Q52" s="72"/>
      <c r="R52" s="21"/>
      <c r="S52" s="70"/>
      <c r="T52" s="71"/>
      <c r="U52" s="71"/>
      <c r="V52" s="70"/>
      <c r="W52" s="71"/>
      <c r="X52" s="71"/>
      <c r="Y52" s="72"/>
      <c r="Z52" s="21"/>
      <c r="AA52" s="70"/>
      <c r="AB52" s="71"/>
      <c r="AC52" s="71"/>
      <c r="AD52" s="70"/>
      <c r="AE52" s="71"/>
      <c r="AF52" s="71"/>
      <c r="AG52" s="72"/>
      <c r="AH52" s="21"/>
      <c r="AI52" s="70"/>
      <c r="AJ52" s="71"/>
      <c r="AK52" s="71"/>
      <c r="AL52" s="70"/>
      <c r="AM52" s="71"/>
      <c r="AN52" s="71"/>
      <c r="AO52" s="72"/>
      <c r="AP52" s="21"/>
      <c r="AQ52" s="70"/>
      <c r="AR52" s="71"/>
      <c r="AS52" s="71"/>
      <c r="AT52" s="70"/>
      <c r="AU52" s="71"/>
      <c r="AV52" s="71"/>
      <c r="AW52" s="72"/>
      <c r="AX52" s="21"/>
      <c r="AY52" s="70"/>
      <c r="AZ52" s="71"/>
      <c r="BA52" s="71"/>
      <c r="BB52" s="70"/>
      <c r="BC52" s="71"/>
      <c r="BD52" s="71"/>
      <c r="BE52" s="72"/>
      <c r="BF52" s="21"/>
      <c r="BG52" s="70"/>
      <c r="BH52" s="71"/>
      <c r="BI52" s="71"/>
      <c r="BJ52" s="70"/>
      <c r="BK52" s="71"/>
      <c r="BL52" s="71"/>
      <c r="BM52" s="72"/>
      <c r="BN52" s="21"/>
      <c r="BO52" s="70"/>
      <c r="BP52" s="71"/>
      <c r="BQ52" s="71"/>
      <c r="BR52" s="70"/>
      <c r="BS52" s="71"/>
      <c r="BT52" s="71"/>
      <c r="BU52" s="72"/>
      <c r="BV52" s="21"/>
      <c r="BW52" s="70"/>
      <c r="BX52" s="71"/>
      <c r="BY52" s="71"/>
      <c r="BZ52" s="70"/>
      <c r="CA52" s="71"/>
      <c r="CB52" s="71"/>
      <c r="CC52" s="72"/>
      <c r="CD52" s="21"/>
      <c r="CE52" s="70"/>
      <c r="CF52" s="71"/>
      <c r="CG52" s="71"/>
      <c r="CH52" s="70"/>
      <c r="CI52" s="71"/>
      <c r="CJ52" s="71"/>
      <c r="CK52" s="72"/>
      <c r="CL52" s="21"/>
      <c r="CM52" s="70"/>
      <c r="CN52" s="71"/>
      <c r="CO52" s="71"/>
      <c r="CP52" s="70"/>
      <c r="CQ52" s="71"/>
      <c r="CR52" s="71"/>
      <c r="CS52" s="72"/>
      <c r="CT52" s="21"/>
      <c r="CU52" s="70"/>
      <c r="CV52" s="71"/>
      <c r="CW52" s="71"/>
      <c r="CX52" s="70"/>
      <c r="CY52" s="71"/>
      <c r="CZ52" s="71"/>
      <c r="DA52" s="72"/>
      <c r="DB52" s="21"/>
      <c r="DC52" s="70"/>
      <c r="DD52" s="71"/>
      <c r="DE52" s="71"/>
      <c r="DF52" s="70"/>
      <c r="DG52" s="71"/>
      <c r="DH52" s="71"/>
      <c r="DI52" s="72"/>
      <c r="DJ52" s="21"/>
      <c r="DK52" s="70"/>
      <c r="DL52" s="71"/>
      <c r="DM52" s="71"/>
      <c r="DN52" s="70"/>
      <c r="DO52" s="71"/>
      <c r="DP52" s="71"/>
      <c r="DQ52" s="72"/>
      <c r="DR52" s="21"/>
      <c r="DS52" s="70"/>
      <c r="DT52" s="71"/>
      <c r="DU52" s="71"/>
      <c r="DV52" s="70"/>
      <c r="DW52" s="71"/>
      <c r="DX52" s="71"/>
      <c r="DY52" s="72"/>
      <c r="DZ52" s="21"/>
      <c r="EA52" s="70"/>
      <c r="EB52" s="71"/>
      <c r="EC52" s="71"/>
      <c r="ED52" s="70"/>
      <c r="EE52" s="71"/>
      <c r="EF52" s="71"/>
      <c r="EG52" s="72"/>
      <c r="EH52" s="21"/>
      <c r="EI52" s="70"/>
      <c r="EJ52" s="71"/>
      <c r="EK52" s="71"/>
      <c r="EL52" s="70"/>
      <c r="EM52" s="71"/>
      <c r="EN52" s="71"/>
      <c r="EO52" s="72"/>
      <c r="EP52" s="21"/>
      <c r="EQ52" s="70"/>
      <c r="ER52" s="71"/>
      <c r="ES52" s="71"/>
      <c r="ET52" s="70"/>
      <c r="EU52" s="71"/>
      <c r="EV52" s="71"/>
      <c r="EW52" s="72"/>
      <c r="EX52" s="21"/>
      <c r="EY52" s="70"/>
      <c r="EZ52" s="71"/>
      <c r="FA52" s="71"/>
      <c r="FB52" s="70"/>
      <c r="FC52" s="71"/>
      <c r="FD52" s="71"/>
      <c r="FE52" s="72"/>
      <c r="FF52" s="21"/>
      <c r="FG52" s="70"/>
      <c r="FH52" s="71"/>
      <c r="FI52" s="71"/>
      <c r="FJ52" s="70"/>
      <c r="FK52" s="71"/>
      <c r="FL52" s="71"/>
      <c r="FM52" s="72"/>
      <c r="FN52" s="21"/>
      <c r="FO52" s="70"/>
      <c r="FP52" s="71"/>
      <c r="FQ52" s="71"/>
      <c r="FR52" s="70"/>
      <c r="FS52" s="71"/>
      <c r="FT52" s="71"/>
      <c r="FU52" s="72"/>
      <c r="FV52" s="21"/>
      <c r="FW52" s="70"/>
      <c r="FX52" s="71"/>
      <c r="FY52" s="71"/>
      <c r="FZ52" s="70"/>
      <c r="GA52" s="71"/>
      <c r="GB52" s="71"/>
      <c r="GC52" s="72"/>
      <c r="GD52" s="21"/>
      <c r="GE52" s="70"/>
      <c r="GF52" s="71"/>
      <c r="GG52" s="71"/>
      <c r="GH52" s="70"/>
      <c r="GI52" s="71"/>
      <c r="GJ52" s="71"/>
      <c r="GK52" s="72"/>
      <c r="GL52" s="21"/>
      <c r="GM52" s="70"/>
      <c r="GN52" s="71"/>
      <c r="GO52" s="71"/>
      <c r="GP52" s="70"/>
      <c r="GQ52" s="71"/>
      <c r="GR52" s="71"/>
      <c r="GS52" s="72"/>
      <c r="GT52" s="21"/>
      <c r="GU52" s="70"/>
      <c r="GV52" s="71"/>
      <c r="GW52" s="71"/>
      <c r="GX52" s="70"/>
      <c r="GY52" s="71"/>
      <c r="GZ52" s="71"/>
      <c r="HA52" s="72"/>
      <c r="HB52" s="21"/>
      <c r="HC52" s="70"/>
      <c r="HD52" s="71"/>
      <c r="HE52" s="71"/>
      <c r="HF52" s="70"/>
      <c r="HG52" s="71"/>
      <c r="HH52" s="71"/>
      <c r="HI52" s="72"/>
      <c r="HJ52" s="21"/>
      <c r="HK52" s="70"/>
      <c r="HL52" s="71"/>
      <c r="HM52" s="71"/>
      <c r="HN52" s="70"/>
      <c r="HO52" s="71"/>
      <c r="HP52" s="71"/>
      <c r="HQ52" s="72"/>
      <c r="HR52" s="21"/>
      <c r="HS52" s="70"/>
      <c r="HT52" s="71"/>
      <c r="HU52" s="71"/>
      <c r="HV52" s="70"/>
      <c r="HW52" s="71"/>
      <c r="HX52" s="71"/>
      <c r="HY52" s="72"/>
      <c r="HZ52" s="21"/>
      <c r="IA52" s="70"/>
      <c r="IB52" s="71"/>
      <c r="IC52" s="71"/>
      <c r="ID52" s="70"/>
      <c r="IE52" s="71"/>
      <c r="IF52" s="71"/>
      <c r="IG52" s="72"/>
      <c r="IH52" s="21"/>
      <c r="II52" s="70"/>
      <c r="IJ52" s="71"/>
      <c r="IK52" s="71"/>
      <c r="IL52" s="70"/>
      <c r="IM52" s="71"/>
      <c r="IN52" s="71"/>
      <c r="IO52" s="72"/>
      <c r="IP52" s="21"/>
      <c r="IQ52" s="70"/>
      <c r="IR52" s="71"/>
      <c r="IS52" s="71"/>
      <c r="IT52" s="70"/>
      <c r="IU52" s="71"/>
    </row>
    <row r="53" spans="1:255" s="20" customFormat="1" ht="12.75" customHeight="1">
      <c r="A53" s="187"/>
      <c r="B53" s="2" t="s">
        <v>50</v>
      </c>
      <c r="C53" s="3" t="s">
        <v>207</v>
      </c>
      <c r="D53" s="2" t="s">
        <v>32</v>
      </c>
      <c r="E53" s="2" t="s">
        <v>14</v>
      </c>
      <c r="F53" s="19">
        <v>265000000</v>
      </c>
      <c r="G53" s="19">
        <f>+F53*$L$7</f>
        <v>2023287455</v>
      </c>
      <c r="H53" s="19">
        <v>0</v>
      </c>
      <c r="I53" s="19">
        <f t="shared" si="0"/>
        <v>0</v>
      </c>
      <c r="J53" s="21"/>
      <c r="K53" s="104"/>
      <c r="L53" s="104"/>
      <c r="M53" s="38"/>
      <c r="N53" s="70"/>
      <c r="O53" s="71"/>
      <c r="P53" s="71"/>
      <c r="Q53" s="72"/>
      <c r="R53" s="21"/>
      <c r="S53" s="70"/>
      <c r="T53" s="71"/>
      <c r="U53" s="71"/>
      <c r="V53" s="70"/>
      <c r="W53" s="71"/>
      <c r="X53" s="71"/>
      <c r="Y53" s="72"/>
      <c r="Z53" s="21"/>
      <c r="AA53" s="70"/>
      <c r="AB53" s="71"/>
      <c r="AC53" s="71"/>
      <c r="AD53" s="70"/>
      <c r="AE53" s="71"/>
      <c r="AF53" s="71"/>
      <c r="AG53" s="72"/>
      <c r="AH53" s="21"/>
      <c r="AI53" s="70"/>
      <c r="AJ53" s="71"/>
      <c r="AK53" s="71"/>
      <c r="AL53" s="70"/>
      <c r="AM53" s="71"/>
      <c r="AN53" s="71"/>
      <c r="AO53" s="72"/>
      <c r="AP53" s="21"/>
      <c r="AQ53" s="70"/>
      <c r="AR53" s="71"/>
      <c r="AS53" s="71"/>
      <c r="AT53" s="70"/>
      <c r="AU53" s="71"/>
      <c r="AV53" s="71"/>
      <c r="AW53" s="72"/>
      <c r="AX53" s="21"/>
      <c r="AY53" s="70"/>
      <c r="AZ53" s="71"/>
      <c r="BA53" s="71"/>
      <c r="BB53" s="70"/>
      <c r="BC53" s="71"/>
      <c r="BD53" s="71"/>
      <c r="BE53" s="72"/>
      <c r="BF53" s="21"/>
      <c r="BG53" s="70"/>
      <c r="BH53" s="71"/>
      <c r="BI53" s="71"/>
      <c r="BJ53" s="70"/>
      <c r="BK53" s="71"/>
      <c r="BL53" s="71"/>
      <c r="BM53" s="72"/>
      <c r="BN53" s="21"/>
      <c r="BO53" s="70"/>
      <c r="BP53" s="71"/>
      <c r="BQ53" s="71"/>
      <c r="BR53" s="70"/>
      <c r="BS53" s="71"/>
      <c r="BT53" s="71"/>
      <c r="BU53" s="72"/>
      <c r="BV53" s="21"/>
      <c r="BW53" s="70"/>
      <c r="BX53" s="71"/>
      <c r="BY53" s="71"/>
      <c r="BZ53" s="70"/>
      <c r="CA53" s="71"/>
      <c r="CB53" s="71"/>
      <c r="CC53" s="72"/>
      <c r="CD53" s="21"/>
      <c r="CE53" s="70"/>
      <c r="CF53" s="71"/>
      <c r="CG53" s="71"/>
      <c r="CH53" s="70"/>
      <c r="CI53" s="71"/>
      <c r="CJ53" s="71"/>
      <c r="CK53" s="72"/>
      <c r="CL53" s="21"/>
      <c r="CM53" s="70"/>
      <c r="CN53" s="71"/>
      <c r="CO53" s="71"/>
      <c r="CP53" s="70"/>
      <c r="CQ53" s="71"/>
      <c r="CR53" s="71"/>
      <c r="CS53" s="72"/>
      <c r="CT53" s="21"/>
      <c r="CU53" s="70"/>
      <c r="CV53" s="71"/>
      <c r="CW53" s="71"/>
      <c r="CX53" s="70"/>
      <c r="CY53" s="71"/>
      <c r="CZ53" s="71"/>
      <c r="DA53" s="72"/>
      <c r="DB53" s="21"/>
      <c r="DC53" s="70"/>
      <c r="DD53" s="71"/>
      <c r="DE53" s="71"/>
      <c r="DF53" s="70"/>
      <c r="DG53" s="71"/>
      <c r="DH53" s="71"/>
      <c r="DI53" s="72"/>
      <c r="DJ53" s="21"/>
      <c r="DK53" s="70"/>
      <c r="DL53" s="71"/>
      <c r="DM53" s="71"/>
      <c r="DN53" s="70"/>
      <c r="DO53" s="71"/>
      <c r="DP53" s="71"/>
      <c r="DQ53" s="72"/>
      <c r="DR53" s="21"/>
      <c r="DS53" s="70"/>
      <c r="DT53" s="71"/>
      <c r="DU53" s="71"/>
      <c r="DV53" s="70"/>
      <c r="DW53" s="71"/>
      <c r="DX53" s="71"/>
      <c r="DY53" s="72"/>
      <c r="DZ53" s="21"/>
      <c r="EA53" s="70"/>
      <c r="EB53" s="71"/>
      <c r="EC53" s="71"/>
      <c r="ED53" s="70"/>
      <c r="EE53" s="71"/>
      <c r="EF53" s="71"/>
      <c r="EG53" s="72"/>
      <c r="EH53" s="21"/>
      <c r="EI53" s="70"/>
      <c r="EJ53" s="71"/>
      <c r="EK53" s="71"/>
      <c r="EL53" s="70"/>
      <c r="EM53" s="71"/>
      <c r="EN53" s="71"/>
      <c r="EO53" s="72"/>
      <c r="EP53" s="21"/>
      <c r="EQ53" s="70"/>
      <c r="ER53" s="71"/>
      <c r="ES53" s="71"/>
      <c r="ET53" s="70"/>
      <c r="EU53" s="71"/>
      <c r="EV53" s="71"/>
      <c r="EW53" s="72"/>
      <c r="EX53" s="21"/>
      <c r="EY53" s="70"/>
      <c r="EZ53" s="71"/>
      <c r="FA53" s="71"/>
      <c r="FB53" s="70"/>
      <c r="FC53" s="71"/>
      <c r="FD53" s="71"/>
      <c r="FE53" s="72"/>
      <c r="FF53" s="21"/>
      <c r="FG53" s="70"/>
      <c r="FH53" s="71"/>
      <c r="FI53" s="71"/>
      <c r="FJ53" s="70"/>
      <c r="FK53" s="71"/>
      <c r="FL53" s="71"/>
      <c r="FM53" s="72"/>
      <c r="FN53" s="21"/>
      <c r="FO53" s="70"/>
      <c r="FP53" s="71"/>
      <c r="FQ53" s="71"/>
      <c r="FR53" s="70"/>
      <c r="FS53" s="71"/>
      <c r="FT53" s="71"/>
      <c r="FU53" s="72"/>
      <c r="FV53" s="21"/>
      <c r="FW53" s="70"/>
      <c r="FX53" s="71"/>
      <c r="FY53" s="71"/>
      <c r="FZ53" s="70"/>
      <c r="GA53" s="71"/>
      <c r="GB53" s="71"/>
      <c r="GC53" s="72"/>
      <c r="GD53" s="21"/>
      <c r="GE53" s="70"/>
      <c r="GF53" s="71"/>
      <c r="GG53" s="71"/>
      <c r="GH53" s="70"/>
      <c r="GI53" s="71"/>
      <c r="GJ53" s="71"/>
      <c r="GK53" s="72"/>
      <c r="GL53" s="21"/>
      <c r="GM53" s="70"/>
      <c r="GN53" s="71"/>
      <c r="GO53" s="71"/>
      <c r="GP53" s="70"/>
      <c r="GQ53" s="71"/>
      <c r="GR53" s="71"/>
      <c r="GS53" s="72"/>
      <c r="GT53" s="21"/>
      <c r="GU53" s="70"/>
      <c r="GV53" s="71"/>
      <c r="GW53" s="71"/>
      <c r="GX53" s="70"/>
      <c r="GY53" s="71"/>
      <c r="GZ53" s="71"/>
      <c r="HA53" s="72"/>
      <c r="HB53" s="21"/>
      <c r="HC53" s="70"/>
      <c r="HD53" s="71"/>
      <c r="HE53" s="71"/>
      <c r="HF53" s="70"/>
      <c r="HG53" s="71"/>
      <c r="HH53" s="71"/>
      <c r="HI53" s="72"/>
      <c r="HJ53" s="21"/>
      <c r="HK53" s="70"/>
      <c r="HL53" s="71"/>
      <c r="HM53" s="71"/>
      <c r="HN53" s="70"/>
      <c r="HO53" s="71"/>
      <c r="HP53" s="71"/>
      <c r="HQ53" s="72"/>
      <c r="HR53" s="21"/>
      <c r="HS53" s="70"/>
      <c r="HT53" s="71"/>
      <c r="HU53" s="71"/>
      <c r="HV53" s="70"/>
      <c r="HW53" s="71"/>
      <c r="HX53" s="71"/>
      <c r="HY53" s="72"/>
      <c r="HZ53" s="21"/>
      <c r="IA53" s="70"/>
      <c r="IB53" s="71"/>
      <c r="IC53" s="71"/>
      <c r="ID53" s="70"/>
      <c r="IE53" s="71"/>
      <c r="IF53" s="71"/>
      <c r="IG53" s="72"/>
      <c r="IH53" s="21"/>
      <c r="II53" s="70"/>
      <c r="IJ53" s="71"/>
      <c r="IK53" s="71"/>
      <c r="IL53" s="70"/>
      <c r="IM53" s="71"/>
      <c r="IN53" s="71"/>
      <c r="IO53" s="72"/>
      <c r="IP53" s="21"/>
      <c r="IQ53" s="70"/>
      <c r="IR53" s="71"/>
      <c r="IS53" s="71"/>
      <c r="IT53" s="70"/>
      <c r="IU53" s="71"/>
    </row>
    <row r="54" spans="1:255" s="20" customFormat="1" ht="12.75" customHeight="1">
      <c r="A54" s="187"/>
      <c r="B54" s="2" t="s">
        <v>51</v>
      </c>
      <c r="C54" s="7" t="s">
        <v>161</v>
      </c>
      <c r="D54" s="5" t="s">
        <v>82</v>
      </c>
      <c r="E54" s="5" t="s">
        <v>15</v>
      </c>
      <c r="F54" s="31">
        <v>333333333.34</v>
      </c>
      <c r="G54" s="31">
        <f>+F54</f>
        <v>333333333.34</v>
      </c>
      <c r="H54" s="31">
        <v>0</v>
      </c>
      <c r="I54" s="19">
        <f>H54</f>
        <v>0</v>
      </c>
      <c r="J54" s="21"/>
      <c r="K54" s="106"/>
      <c r="L54" s="108"/>
      <c r="M54" s="71"/>
      <c r="N54" s="70"/>
      <c r="O54" s="71"/>
      <c r="P54" s="71"/>
      <c r="Q54" s="72"/>
      <c r="R54" s="21"/>
      <c r="S54" s="70"/>
      <c r="T54" s="71"/>
      <c r="U54" s="71"/>
      <c r="V54" s="70"/>
      <c r="W54" s="71"/>
      <c r="X54" s="71"/>
      <c r="Y54" s="72"/>
      <c r="Z54" s="21"/>
      <c r="AA54" s="70"/>
      <c r="AB54" s="71"/>
      <c r="AC54" s="71"/>
      <c r="AD54" s="70"/>
      <c r="AE54" s="71"/>
      <c r="AF54" s="71"/>
      <c r="AG54" s="72"/>
      <c r="AH54" s="21"/>
      <c r="AI54" s="70"/>
      <c r="AJ54" s="71"/>
      <c r="AK54" s="71"/>
      <c r="AL54" s="70"/>
      <c r="AM54" s="71"/>
      <c r="AN54" s="71"/>
      <c r="AO54" s="72"/>
      <c r="AP54" s="21"/>
      <c r="AQ54" s="70"/>
      <c r="AR54" s="71"/>
      <c r="AS54" s="71"/>
      <c r="AT54" s="70"/>
      <c r="AU54" s="71"/>
      <c r="AV54" s="71"/>
      <c r="AW54" s="72"/>
      <c r="AX54" s="21"/>
      <c r="AY54" s="70"/>
      <c r="AZ54" s="71"/>
      <c r="BA54" s="71"/>
      <c r="BB54" s="70"/>
      <c r="BC54" s="71"/>
      <c r="BD54" s="71"/>
      <c r="BE54" s="72"/>
      <c r="BF54" s="21"/>
      <c r="BG54" s="70"/>
      <c r="BH54" s="71"/>
      <c r="BI54" s="71"/>
      <c r="BJ54" s="70"/>
      <c r="BK54" s="71"/>
      <c r="BL54" s="71"/>
      <c r="BM54" s="72"/>
      <c r="BN54" s="21"/>
      <c r="BO54" s="70"/>
      <c r="BP54" s="71"/>
      <c r="BQ54" s="71"/>
      <c r="BR54" s="70"/>
      <c r="BS54" s="71"/>
      <c r="BT54" s="71"/>
      <c r="BU54" s="72"/>
      <c r="BV54" s="21"/>
      <c r="BW54" s="70"/>
      <c r="BX54" s="71"/>
      <c r="BY54" s="71"/>
      <c r="BZ54" s="70"/>
      <c r="CA54" s="71"/>
      <c r="CB54" s="71"/>
      <c r="CC54" s="72"/>
      <c r="CD54" s="21"/>
      <c r="CE54" s="70"/>
      <c r="CF54" s="71"/>
      <c r="CG54" s="71"/>
      <c r="CH54" s="70"/>
      <c r="CI54" s="71"/>
      <c r="CJ54" s="71"/>
      <c r="CK54" s="72"/>
      <c r="CL54" s="21"/>
      <c r="CM54" s="70"/>
      <c r="CN54" s="71"/>
      <c r="CO54" s="71"/>
      <c r="CP54" s="70"/>
      <c r="CQ54" s="71"/>
      <c r="CR54" s="71"/>
      <c r="CS54" s="72"/>
      <c r="CT54" s="21"/>
      <c r="CU54" s="70"/>
      <c r="CV54" s="71"/>
      <c r="CW54" s="71"/>
      <c r="CX54" s="70"/>
      <c r="CY54" s="71"/>
      <c r="CZ54" s="71"/>
      <c r="DA54" s="72"/>
      <c r="DB54" s="21"/>
      <c r="DC54" s="70"/>
      <c r="DD54" s="71"/>
      <c r="DE54" s="71"/>
      <c r="DF54" s="70"/>
      <c r="DG54" s="71"/>
      <c r="DH54" s="71"/>
      <c r="DI54" s="72"/>
      <c r="DJ54" s="21"/>
      <c r="DK54" s="70"/>
      <c r="DL54" s="71"/>
      <c r="DM54" s="71"/>
      <c r="DN54" s="70"/>
      <c r="DO54" s="71"/>
      <c r="DP54" s="71"/>
      <c r="DQ54" s="72"/>
      <c r="DR54" s="21"/>
      <c r="DS54" s="70"/>
      <c r="DT54" s="71"/>
      <c r="DU54" s="71"/>
      <c r="DV54" s="70"/>
      <c r="DW54" s="71"/>
      <c r="DX54" s="71"/>
      <c r="DY54" s="72"/>
      <c r="DZ54" s="21"/>
      <c r="EA54" s="70"/>
      <c r="EB54" s="71"/>
      <c r="EC54" s="71"/>
      <c r="ED54" s="70"/>
      <c r="EE54" s="71"/>
      <c r="EF54" s="71"/>
      <c r="EG54" s="72"/>
      <c r="EH54" s="21"/>
      <c r="EI54" s="70"/>
      <c r="EJ54" s="71"/>
      <c r="EK54" s="71"/>
      <c r="EL54" s="70"/>
      <c r="EM54" s="71"/>
      <c r="EN54" s="71"/>
      <c r="EO54" s="72"/>
      <c r="EP54" s="21"/>
      <c r="EQ54" s="70"/>
      <c r="ER54" s="71"/>
      <c r="ES54" s="71"/>
      <c r="ET54" s="70"/>
      <c r="EU54" s="71"/>
      <c r="EV54" s="71"/>
      <c r="EW54" s="72"/>
      <c r="EX54" s="21"/>
      <c r="EY54" s="70"/>
      <c r="EZ54" s="71"/>
      <c r="FA54" s="71"/>
      <c r="FB54" s="70"/>
      <c r="FC54" s="71"/>
      <c r="FD54" s="71"/>
      <c r="FE54" s="72"/>
      <c r="FF54" s="21"/>
      <c r="FG54" s="70"/>
      <c r="FH54" s="71"/>
      <c r="FI54" s="71"/>
      <c r="FJ54" s="70"/>
      <c r="FK54" s="71"/>
      <c r="FL54" s="71"/>
      <c r="FM54" s="72"/>
      <c r="FN54" s="21"/>
      <c r="FO54" s="70"/>
      <c r="FP54" s="71"/>
      <c r="FQ54" s="71"/>
      <c r="FR54" s="70"/>
      <c r="FS54" s="71"/>
      <c r="FT54" s="71"/>
      <c r="FU54" s="72"/>
      <c r="FV54" s="21"/>
      <c r="FW54" s="70"/>
      <c r="FX54" s="71"/>
      <c r="FY54" s="71"/>
      <c r="FZ54" s="70"/>
      <c r="GA54" s="71"/>
      <c r="GB54" s="71"/>
      <c r="GC54" s="72"/>
      <c r="GD54" s="21"/>
      <c r="GE54" s="70"/>
      <c r="GF54" s="71"/>
      <c r="GG54" s="71"/>
      <c r="GH54" s="70"/>
      <c r="GI54" s="71"/>
      <c r="GJ54" s="71"/>
      <c r="GK54" s="72"/>
      <c r="GL54" s="21"/>
      <c r="GM54" s="70"/>
      <c r="GN54" s="71"/>
      <c r="GO54" s="71"/>
      <c r="GP54" s="70"/>
      <c r="GQ54" s="71"/>
      <c r="GR54" s="71"/>
      <c r="GS54" s="72"/>
      <c r="GT54" s="21"/>
      <c r="GU54" s="70"/>
      <c r="GV54" s="71"/>
      <c r="GW54" s="71"/>
      <c r="GX54" s="70"/>
      <c r="GY54" s="71"/>
      <c r="GZ54" s="71"/>
      <c r="HA54" s="72"/>
      <c r="HB54" s="21"/>
      <c r="HC54" s="70"/>
      <c r="HD54" s="71"/>
      <c r="HE54" s="71"/>
      <c r="HF54" s="70"/>
      <c r="HG54" s="71"/>
      <c r="HH54" s="71"/>
      <c r="HI54" s="72"/>
      <c r="HJ54" s="21"/>
      <c r="HK54" s="70"/>
      <c r="HL54" s="71"/>
      <c r="HM54" s="71"/>
      <c r="HN54" s="70"/>
      <c r="HO54" s="71"/>
      <c r="HP54" s="71"/>
      <c r="HQ54" s="72"/>
      <c r="HR54" s="21"/>
      <c r="HS54" s="70"/>
      <c r="HT54" s="71"/>
      <c r="HU54" s="71"/>
      <c r="HV54" s="70"/>
      <c r="HW54" s="71"/>
      <c r="HX54" s="71"/>
      <c r="HY54" s="72"/>
      <c r="HZ54" s="21"/>
      <c r="IA54" s="70"/>
      <c r="IB54" s="71"/>
      <c r="IC54" s="71"/>
      <c r="ID54" s="70"/>
      <c r="IE54" s="71"/>
      <c r="IF54" s="71"/>
      <c r="IG54" s="72"/>
      <c r="IH54" s="21"/>
      <c r="II54" s="70"/>
      <c r="IJ54" s="71"/>
      <c r="IK54" s="71"/>
      <c r="IL54" s="70"/>
      <c r="IM54" s="71"/>
      <c r="IN54" s="71"/>
      <c r="IO54" s="72"/>
      <c r="IP54" s="21"/>
      <c r="IQ54" s="70"/>
      <c r="IR54" s="71"/>
      <c r="IS54" s="71"/>
      <c r="IT54" s="70"/>
      <c r="IU54" s="71"/>
    </row>
    <row r="55" spans="1:255" s="20" customFormat="1" ht="12.75" customHeight="1">
      <c r="A55" s="187"/>
      <c r="B55" s="2" t="s">
        <v>52</v>
      </c>
      <c r="C55" s="3" t="s">
        <v>167</v>
      </c>
      <c r="D55" s="2" t="s">
        <v>86</v>
      </c>
      <c r="E55" s="5" t="s">
        <v>15</v>
      </c>
      <c r="F55" s="19">
        <v>160000000</v>
      </c>
      <c r="G55" s="19">
        <f>+F55</f>
        <v>160000000</v>
      </c>
      <c r="H55" s="19">
        <v>128000000</v>
      </c>
      <c r="I55" s="19">
        <f>H55</f>
        <v>128000000</v>
      </c>
      <c r="J55" s="21"/>
      <c r="K55" s="106"/>
      <c r="L55" s="108"/>
      <c r="M55" s="71"/>
      <c r="N55" s="70"/>
      <c r="O55" s="71"/>
      <c r="P55" s="71"/>
      <c r="Q55" s="72"/>
      <c r="R55" s="21"/>
      <c r="S55" s="70"/>
      <c r="T55" s="71"/>
      <c r="U55" s="71"/>
      <c r="V55" s="70"/>
      <c r="W55" s="71"/>
      <c r="X55" s="71"/>
      <c r="Y55" s="72"/>
      <c r="Z55" s="21"/>
      <c r="AA55" s="70"/>
      <c r="AB55" s="71"/>
      <c r="AC55" s="71"/>
      <c r="AD55" s="70"/>
      <c r="AE55" s="71"/>
      <c r="AF55" s="71"/>
      <c r="AG55" s="72"/>
      <c r="AH55" s="21"/>
      <c r="AI55" s="70"/>
      <c r="AJ55" s="71"/>
      <c r="AK55" s="71"/>
      <c r="AL55" s="70"/>
      <c r="AM55" s="71"/>
      <c r="AN55" s="71"/>
      <c r="AO55" s="72"/>
      <c r="AP55" s="21"/>
      <c r="AQ55" s="70"/>
      <c r="AR55" s="71"/>
      <c r="AS55" s="71"/>
      <c r="AT55" s="70"/>
      <c r="AU55" s="71"/>
      <c r="AV55" s="71"/>
      <c r="AW55" s="72"/>
      <c r="AX55" s="21"/>
      <c r="AY55" s="70"/>
      <c r="AZ55" s="71"/>
      <c r="BA55" s="71"/>
      <c r="BB55" s="70"/>
      <c r="BC55" s="71"/>
      <c r="BD55" s="71"/>
      <c r="BE55" s="72"/>
      <c r="BF55" s="21"/>
      <c r="BG55" s="70"/>
      <c r="BH55" s="71"/>
      <c r="BI55" s="71"/>
      <c r="BJ55" s="70"/>
      <c r="BK55" s="71"/>
      <c r="BL55" s="71"/>
      <c r="BM55" s="72"/>
      <c r="BN55" s="21"/>
      <c r="BO55" s="70"/>
      <c r="BP55" s="71"/>
      <c r="BQ55" s="71"/>
      <c r="BR55" s="70"/>
      <c r="BS55" s="71"/>
      <c r="BT55" s="71"/>
      <c r="BU55" s="72"/>
      <c r="BV55" s="21"/>
      <c r="BW55" s="70"/>
      <c r="BX55" s="71"/>
      <c r="BY55" s="71"/>
      <c r="BZ55" s="70"/>
      <c r="CA55" s="71"/>
      <c r="CB55" s="71"/>
      <c r="CC55" s="72"/>
      <c r="CD55" s="21"/>
      <c r="CE55" s="70"/>
      <c r="CF55" s="71"/>
      <c r="CG55" s="71"/>
      <c r="CH55" s="70"/>
      <c r="CI55" s="71"/>
      <c r="CJ55" s="71"/>
      <c r="CK55" s="72"/>
      <c r="CL55" s="21"/>
      <c r="CM55" s="70"/>
      <c r="CN55" s="71"/>
      <c r="CO55" s="71"/>
      <c r="CP55" s="70"/>
      <c r="CQ55" s="71"/>
      <c r="CR55" s="71"/>
      <c r="CS55" s="72"/>
      <c r="CT55" s="21"/>
      <c r="CU55" s="70"/>
      <c r="CV55" s="71"/>
      <c r="CW55" s="71"/>
      <c r="CX55" s="70"/>
      <c r="CY55" s="71"/>
      <c r="CZ55" s="71"/>
      <c r="DA55" s="72"/>
      <c r="DB55" s="21"/>
      <c r="DC55" s="70"/>
      <c r="DD55" s="71"/>
      <c r="DE55" s="71"/>
      <c r="DF55" s="70"/>
      <c r="DG55" s="71"/>
      <c r="DH55" s="71"/>
      <c r="DI55" s="72"/>
      <c r="DJ55" s="21"/>
      <c r="DK55" s="70"/>
      <c r="DL55" s="71"/>
      <c r="DM55" s="71"/>
      <c r="DN55" s="70"/>
      <c r="DO55" s="71"/>
      <c r="DP55" s="71"/>
      <c r="DQ55" s="72"/>
      <c r="DR55" s="21"/>
      <c r="DS55" s="70"/>
      <c r="DT55" s="71"/>
      <c r="DU55" s="71"/>
      <c r="DV55" s="70"/>
      <c r="DW55" s="71"/>
      <c r="DX55" s="71"/>
      <c r="DY55" s="72"/>
      <c r="DZ55" s="21"/>
      <c r="EA55" s="70"/>
      <c r="EB55" s="71"/>
      <c r="EC55" s="71"/>
      <c r="ED55" s="70"/>
      <c r="EE55" s="71"/>
      <c r="EF55" s="71"/>
      <c r="EG55" s="72"/>
      <c r="EH55" s="21"/>
      <c r="EI55" s="70"/>
      <c r="EJ55" s="71"/>
      <c r="EK55" s="71"/>
      <c r="EL55" s="70"/>
      <c r="EM55" s="71"/>
      <c r="EN55" s="71"/>
      <c r="EO55" s="72"/>
      <c r="EP55" s="21"/>
      <c r="EQ55" s="70"/>
      <c r="ER55" s="71"/>
      <c r="ES55" s="71"/>
      <c r="ET55" s="70"/>
      <c r="EU55" s="71"/>
      <c r="EV55" s="71"/>
      <c r="EW55" s="72"/>
      <c r="EX55" s="21"/>
      <c r="EY55" s="70"/>
      <c r="EZ55" s="71"/>
      <c r="FA55" s="71"/>
      <c r="FB55" s="70"/>
      <c r="FC55" s="71"/>
      <c r="FD55" s="71"/>
      <c r="FE55" s="72"/>
      <c r="FF55" s="21"/>
      <c r="FG55" s="70"/>
      <c r="FH55" s="71"/>
      <c r="FI55" s="71"/>
      <c r="FJ55" s="70"/>
      <c r="FK55" s="71"/>
      <c r="FL55" s="71"/>
      <c r="FM55" s="72"/>
      <c r="FN55" s="21"/>
      <c r="FO55" s="70"/>
      <c r="FP55" s="71"/>
      <c r="FQ55" s="71"/>
      <c r="FR55" s="70"/>
      <c r="FS55" s="71"/>
      <c r="FT55" s="71"/>
      <c r="FU55" s="72"/>
      <c r="FV55" s="21"/>
      <c r="FW55" s="70"/>
      <c r="FX55" s="71"/>
      <c r="FY55" s="71"/>
      <c r="FZ55" s="70"/>
      <c r="GA55" s="71"/>
      <c r="GB55" s="71"/>
      <c r="GC55" s="72"/>
      <c r="GD55" s="21"/>
      <c r="GE55" s="70"/>
      <c r="GF55" s="71"/>
      <c r="GG55" s="71"/>
      <c r="GH55" s="70"/>
      <c r="GI55" s="71"/>
      <c r="GJ55" s="71"/>
      <c r="GK55" s="72"/>
      <c r="GL55" s="21"/>
      <c r="GM55" s="70"/>
      <c r="GN55" s="71"/>
      <c r="GO55" s="71"/>
      <c r="GP55" s="70"/>
      <c r="GQ55" s="71"/>
      <c r="GR55" s="71"/>
      <c r="GS55" s="72"/>
      <c r="GT55" s="21"/>
      <c r="GU55" s="70"/>
      <c r="GV55" s="71"/>
      <c r="GW55" s="71"/>
      <c r="GX55" s="70"/>
      <c r="GY55" s="71"/>
      <c r="GZ55" s="71"/>
      <c r="HA55" s="72"/>
      <c r="HB55" s="21"/>
      <c r="HC55" s="70"/>
      <c r="HD55" s="71"/>
      <c r="HE55" s="71"/>
      <c r="HF55" s="70"/>
      <c r="HG55" s="71"/>
      <c r="HH55" s="71"/>
      <c r="HI55" s="72"/>
      <c r="HJ55" s="21"/>
      <c r="HK55" s="70"/>
      <c r="HL55" s="71"/>
      <c r="HM55" s="71"/>
      <c r="HN55" s="70"/>
      <c r="HO55" s="71"/>
      <c r="HP55" s="71"/>
      <c r="HQ55" s="72"/>
      <c r="HR55" s="21"/>
      <c r="HS55" s="70"/>
      <c r="HT55" s="71"/>
      <c r="HU55" s="71"/>
      <c r="HV55" s="70"/>
      <c r="HW55" s="71"/>
      <c r="HX55" s="71"/>
      <c r="HY55" s="72"/>
      <c r="HZ55" s="21"/>
      <c r="IA55" s="70"/>
      <c r="IB55" s="71"/>
      <c r="IC55" s="71"/>
      <c r="ID55" s="70"/>
      <c r="IE55" s="71"/>
      <c r="IF55" s="71"/>
      <c r="IG55" s="72"/>
      <c r="IH55" s="21"/>
      <c r="II55" s="70"/>
      <c r="IJ55" s="71"/>
      <c r="IK55" s="71"/>
      <c r="IL55" s="70"/>
      <c r="IM55" s="71"/>
      <c r="IN55" s="71"/>
      <c r="IO55" s="72"/>
      <c r="IP55" s="21"/>
      <c r="IQ55" s="70"/>
      <c r="IR55" s="71"/>
      <c r="IS55" s="71"/>
      <c r="IT55" s="70"/>
      <c r="IU55" s="71"/>
    </row>
    <row r="56" spans="1:255" s="20" customFormat="1" ht="12.75" customHeight="1">
      <c r="A56" s="188"/>
      <c r="B56" s="2" t="s">
        <v>74</v>
      </c>
      <c r="C56" s="3" t="s">
        <v>168</v>
      </c>
      <c r="D56" s="2" t="s">
        <v>169</v>
      </c>
      <c r="E56" s="2" t="s">
        <v>14</v>
      </c>
      <c r="F56" s="19">
        <v>8333333.35</v>
      </c>
      <c r="G56" s="19">
        <f aca="true" t="shared" si="1" ref="G56:G68">+F56*$L$7</f>
        <v>63625391.79391745</v>
      </c>
      <c r="H56" s="19">
        <v>0</v>
      </c>
      <c r="I56" s="19">
        <f t="shared" si="0"/>
        <v>0</v>
      </c>
      <c r="J56" s="21"/>
      <c r="K56" s="106"/>
      <c r="L56" s="108"/>
      <c r="M56" s="71"/>
      <c r="N56" s="70"/>
      <c r="O56" s="71"/>
      <c r="P56" s="71"/>
      <c r="Q56" s="72"/>
      <c r="R56" s="21"/>
      <c r="S56" s="70"/>
      <c r="T56" s="71"/>
      <c r="U56" s="71"/>
      <c r="V56" s="70"/>
      <c r="W56" s="71"/>
      <c r="X56" s="71"/>
      <c r="Y56" s="72"/>
      <c r="Z56" s="21"/>
      <c r="AA56" s="70"/>
      <c r="AB56" s="71"/>
      <c r="AC56" s="71"/>
      <c r="AD56" s="70"/>
      <c r="AE56" s="71"/>
      <c r="AF56" s="71"/>
      <c r="AG56" s="72"/>
      <c r="AH56" s="21"/>
      <c r="AI56" s="70"/>
      <c r="AJ56" s="71"/>
      <c r="AK56" s="71"/>
      <c r="AL56" s="70"/>
      <c r="AM56" s="71"/>
      <c r="AN56" s="71"/>
      <c r="AO56" s="72"/>
      <c r="AP56" s="21"/>
      <c r="AQ56" s="70"/>
      <c r="AR56" s="71"/>
      <c r="AS56" s="71"/>
      <c r="AT56" s="70"/>
      <c r="AU56" s="71"/>
      <c r="AV56" s="71"/>
      <c r="AW56" s="72"/>
      <c r="AX56" s="21"/>
      <c r="AY56" s="70"/>
      <c r="AZ56" s="71"/>
      <c r="BA56" s="71"/>
      <c r="BB56" s="70"/>
      <c r="BC56" s="71"/>
      <c r="BD56" s="71"/>
      <c r="BE56" s="72"/>
      <c r="BF56" s="21"/>
      <c r="BG56" s="70"/>
      <c r="BH56" s="71"/>
      <c r="BI56" s="71"/>
      <c r="BJ56" s="70"/>
      <c r="BK56" s="71"/>
      <c r="BL56" s="71"/>
      <c r="BM56" s="72"/>
      <c r="BN56" s="21"/>
      <c r="BO56" s="70"/>
      <c r="BP56" s="71"/>
      <c r="BQ56" s="71"/>
      <c r="BR56" s="70"/>
      <c r="BS56" s="71"/>
      <c r="BT56" s="71"/>
      <c r="BU56" s="72"/>
      <c r="BV56" s="21"/>
      <c r="BW56" s="70"/>
      <c r="BX56" s="71"/>
      <c r="BY56" s="71"/>
      <c r="BZ56" s="70"/>
      <c r="CA56" s="71"/>
      <c r="CB56" s="71"/>
      <c r="CC56" s="72"/>
      <c r="CD56" s="21"/>
      <c r="CE56" s="70"/>
      <c r="CF56" s="71"/>
      <c r="CG56" s="71"/>
      <c r="CH56" s="70"/>
      <c r="CI56" s="71"/>
      <c r="CJ56" s="71"/>
      <c r="CK56" s="72"/>
      <c r="CL56" s="21"/>
      <c r="CM56" s="70"/>
      <c r="CN56" s="71"/>
      <c r="CO56" s="71"/>
      <c r="CP56" s="70"/>
      <c r="CQ56" s="71"/>
      <c r="CR56" s="71"/>
      <c r="CS56" s="72"/>
      <c r="CT56" s="21"/>
      <c r="CU56" s="70"/>
      <c r="CV56" s="71"/>
      <c r="CW56" s="71"/>
      <c r="CX56" s="70"/>
      <c r="CY56" s="71"/>
      <c r="CZ56" s="71"/>
      <c r="DA56" s="72"/>
      <c r="DB56" s="21"/>
      <c r="DC56" s="70"/>
      <c r="DD56" s="71"/>
      <c r="DE56" s="71"/>
      <c r="DF56" s="70"/>
      <c r="DG56" s="71"/>
      <c r="DH56" s="71"/>
      <c r="DI56" s="72"/>
      <c r="DJ56" s="21"/>
      <c r="DK56" s="70"/>
      <c r="DL56" s="71"/>
      <c r="DM56" s="71"/>
      <c r="DN56" s="70"/>
      <c r="DO56" s="71"/>
      <c r="DP56" s="71"/>
      <c r="DQ56" s="72"/>
      <c r="DR56" s="21"/>
      <c r="DS56" s="70"/>
      <c r="DT56" s="71"/>
      <c r="DU56" s="71"/>
      <c r="DV56" s="70"/>
      <c r="DW56" s="71"/>
      <c r="DX56" s="71"/>
      <c r="DY56" s="72"/>
      <c r="DZ56" s="21"/>
      <c r="EA56" s="70"/>
      <c r="EB56" s="71"/>
      <c r="EC56" s="71"/>
      <c r="ED56" s="70"/>
      <c r="EE56" s="71"/>
      <c r="EF56" s="71"/>
      <c r="EG56" s="72"/>
      <c r="EH56" s="21"/>
      <c r="EI56" s="70"/>
      <c r="EJ56" s="71"/>
      <c r="EK56" s="71"/>
      <c r="EL56" s="70"/>
      <c r="EM56" s="71"/>
      <c r="EN56" s="71"/>
      <c r="EO56" s="72"/>
      <c r="EP56" s="21"/>
      <c r="EQ56" s="70"/>
      <c r="ER56" s="71"/>
      <c r="ES56" s="71"/>
      <c r="ET56" s="70"/>
      <c r="EU56" s="71"/>
      <c r="EV56" s="71"/>
      <c r="EW56" s="72"/>
      <c r="EX56" s="21"/>
      <c r="EY56" s="70"/>
      <c r="EZ56" s="71"/>
      <c r="FA56" s="71"/>
      <c r="FB56" s="70"/>
      <c r="FC56" s="71"/>
      <c r="FD56" s="71"/>
      <c r="FE56" s="72"/>
      <c r="FF56" s="21"/>
      <c r="FG56" s="70"/>
      <c r="FH56" s="71"/>
      <c r="FI56" s="71"/>
      <c r="FJ56" s="70"/>
      <c r="FK56" s="71"/>
      <c r="FL56" s="71"/>
      <c r="FM56" s="72"/>
      <c r="FN56" s="21"/>
      <c r="FO56" s="70"/>
      <c r="FP56" s="71"/>
      <c r="FQ56" s="71"/>
      <c r="FR56" s="70"/>
      <c r="FS56" s="71"/>
      <c r="FT56" s="71"/>
      <c r="FU56" s="72"/>
      <c r="FV56" s="21"/>
      <c r="FW56" s="70"/>
      <c r="FX56" s="71"/>
      <c r="FY56" s="71"/>
      <c r="FZ56" s="70"/>
      <c r="GA56" s="71"/>
      <c r="GB56" s="71"/>
      <c r="GC56" s="72"/>
      <c r="GD56" s="21"/>
      <c r="GE56" s="70"/>
      <c r="GF56" s="71"/>
      <c r="GG56" s="71"/>
      <c r="GH56" s="70"/>
      <c r="GI56" s="71"/>
      <c r="GJ56" s="71"/>
      <c r="GK56" s="72"/>
      <c r="GL56" s="21"/>
      <c r="GM56" s="70"/>
      <c r="GN56" s="71"/>
      <c r="GO56" s="71"/>
      <c r="GP56" s="70"/>
      <c r="GQ56" s="71"/>
      <c r="GR56" s="71"/>
      <c r="GS56" s="72"/>
      <c r="GT56" s="21"/>
      <c r="GU56" s="70"/>
      <c r="GV56" s="71"/>
      <c r="GW56" s="71"/>
      <c r="GX56" s="70"/>
      <c r="GY56" s="71"/>
      <c r="GZ56" s="71"/>
      <c r="HA56" s="72"/>
      <c r="HB56" s="21"/>
      <c r="HC56" s="70"/>
      <c r="HD56" s="71"/>
      <c r="HE56" s="71"/>
      <c r="HF56" s="70"/>
      <c r="HG56" s="71"/>
      <c r="HH56" s="71"/>
      <c r="HI56" s="72"/>
      <c r="HJ56" s="21"/>
      <c r="HK56" s="70"/>
      <c r="HL56" s="71"/>
      <c r="HM56" s="71"/>
      <c r="HN56" s="70"/>
      <c r="HO56" s="71"/>
      <c r="HP56" s="71"/>
      <c r="HQ56" s="72"/>
      <c r="HR56" s="21"/>
      <c r="HS56" s="70"/>
      <c r="HT56" s="71"/>
      <c r="HU56" s="71"/>
      <c r="HV56" s="70"/>
      <c r="HW56" s="71"/>
      <c r="HX56" s="71"/>
      <c r="HY56" s="72"/>
      <c r="HZ56" s="21"/>
      <c r="IA56" s="70"/>
      <c r="IB56" s="71"/>
      <c r="IC56" s="71"/>
      <c r="ID56" s="70"/>
      <c r="IE56" s="71"/>
      <c r="IF56" s="71"/>
      <c r="IG56" s="72"/>
      <c r="IH56" s="21"/>
      <c r="II56" s="70"/>
      <c r="IJ56" s="71"/>
      <c r="IK56" s="71"/>
      <c r="IL56" s="70"/>
      <c r="IM56" s="71"/>
      <c r="IN56" s="71"/>
      <c r="IO56" s="72"/>
      <c r="IP56" s="21"/>
      <c r="IQ56" s="70"/>
      <c r="IR56" s="71"/>
      <c r="IS56" s="71"/>
      <c r="IT56" s="70"/>
      <c r="IU56" s="71"/>
    </row>
    <row r="57" spans="1:255" s="20" customFormat="1" ht="12.75" customHeight="1">
      <c r="A57" s="186"/>
      <c r="B57" s="2" t="s">
        <v>53</v>
      </c>
      <c r="C57" s="7" t="s">
        <v>170</v>
      </c>
      <c r="D57" s="2" t="s">
        <v>86</v>
      </c>
      <c r="E57" s="5" t="s">
        <v>14</v>
      </c>
      <c r="F57" s="31">
        <v>30000000</v>
      </c>
      <c r="G57" s="19">
        <f t="shared" si="1"/>
        <v>229051410</v>
      </c>
      <c r="H57" s="31">
        <v>25000000</v>
      </c>
      <c r="I57" s="19">
        <f t="shared" si="0"/>
        <v>187818425</v>
      </c>
      <c r="J57" s="21"/>
      <c r="K57" s="106"/>
      <c r="L57" s="108"/>
      <c r="M57" s="71"/>
      <c r="N57" s="70"/>
      <c r="O57" s="71"/>
      <c r="P57" s="71"/>
      <c r="Q57" s="72"/>
      <c r="R57" s="21"/>
      <c r="S57" s="70"/>
      <c r="T57" s="71"/>
      <c r="U57" s="71"/>
      <c r="V57" s="70"/>
      <c r="W57" s="71"/>
      <c r="X57" s="71"/>
      <c r="Y57" s="72"/>
      <c r="Z57" s="21"/>
      <c r="AA57" s="70"/>
      <c r="AB57" s="71"/>
      <c r="AC57" s="71"/>
      <c r="AD57" s="70"/>
      <c r="AE57" s="71"/>
      <c r="AF57" s="71"/>
      <c r="AG57" s="72"/>
      <c r="AH57" s="21"/>
      <c r="AI57" s="70"/>
      <c r="AJ57" s="71"/>
      <c r="AK57" s="71"/>
      <c r="AL57" s="70"/>
      <c r="AM57" s="71"/>
      <c r="AN57" s="71"/>
      <c r="AO57" s="72"/>
      <c r="AP57" s="21"/>
      <c r="AQ57" s="70"/>
      <c r="AR57" s="71"/>
      <c r="AS57" s="71"/>
      <c r="AT57" s="70"/>
      <c r="AU57" s="71"/>
      <c r="AV57" s="71"/>
      <c r="AW57" s="72"/>
      <c r="AX57" s="21"/>
      <c r="AY57" s="70"/>
      <c r="AZ57" s="71"/>
      <c r="BA57" s="71"/>
      <c r="BB57" s="70"/>
      <c r="BC57" s="71"/>
      <c r="BD57" s="71"/>
      <c r="BE57" s="72"/>
      <c r="BF57" s="21"/>
      <c r="BG57" s="70"/>
      <c r="BH57" s="71"/>
      <c r="BI57" s="71"/>
      <c r="BJ57" s="70"/>
      <c r="BK57" s="71"/>
      <c r="BL57" s="71"/>
      <c r="BM57" s="72"/>
      <c r="BN57" s="21"/>
      <c r="BO57" s="70"/>
      <c r="BP57" s="71"/>
      <c r="BQ57" s="71"/>
      <c r="BR57" s="70"/>
      <c r="BS57" s="71"/>
      <c r="BT57" s="71"/>
      <c r="BU57" s="72"/>
      <c r="BV57" s="21"/>
      <c r="BW57" s="70"/>
      <c r="BX57" s="71"/>
      <c r="BY57" s="71"/>
      <c r="BZ57" s="70"/>
      <c r="CA57" s="71"/>
      <c r="CB57" s="71"/>
      <c r="CC57" s="72"/>
      <c r="CD57" s="21"/>
      <c r="CE57" s="70"/>
      <c r="CF57" s="71"/>
      <c r="CG57" s="71"/>
      <c r="CH57" s="70"/>
      <c r="CI57" s="71"/>
      <c r="CJ57" s="71"/>
      <c r="CK57" s="72"/>
      <c r="CL57" s="21"/>
      <c r="CM57" s="70"/>
      <c r="CN57" s="71"/>
      <c r="CO57" s="71"/>
      <c r="CP57" s="70"/>
      <c r="CQ57" s="71"/>
      <c r="CR57" s="71"/>
      <c r="CS57" s="72"/>
      <c r="CT57" s="21"/>
      <c r="CU57" s="70"/>
      <c r="CV57" s="71"/>
      <c r="CW57" s="71"/>
      <c r="CX57" s="70"/>
      <c r="CY57" s="71"/>
      <c r="CZ57" s="71"/>
      <c r="DA57" s="72"/>
      <c r="DB57" s="21"/>
      <c r="DC57" s="70"/>
      <c r="DD57" s="71"/>
      <c r="DE57" s="71"/>
      <c r="DF57" s="70"/>
      <c r="DG57" s="71"/>
      <c r="DH57" s="71"/>
      <c r="DI57" s="72"/>
      <c r="DJ57" s="21"/>
      <c r="DK57" s="70"/>
      <c r="DL57" s="71"/>
      <c r="DM57" s="71"/>
      <c r="DN57" s="70"/>
      <c r="DO57" s="71"/>
      <c r="DP57" s="71"/>
      <c r="DQ57" s="72"/>
      <c r="DR57" s="21"/>
      <c r="DS57" s="70"/>
      <c r="DT57" s="71"/>
      <c r="DU57" s="71"/>
      <c r="DV57" s="70"/>
      <c r="DW57" s="71"/>
      <c r="DX57" s="71"/>
      <c r="DY57" s="72"/>
      <c r="DZ57" s="21"/>
      <c r="EA57" s="70"/>
      <c r="EB57" s="71"/>
      <c r="EC57" s="71"/>
      <c r="ED57" s="70"/>
      <c r="EE57" s="71"/>
      <c r="EF57" s="71"/>
      <c r="EG57" s="72"/>
      <c r="EH57" s="21"/>
      <c r="EI57" s="70"/>
      <c r="EJ57" s="71"/>
      <c r="EK57" s="71"/>
      <c r="EL57" s="70"/>
      <c r="EM57" s="71"/>
      <c r="EN57" s="71"/>
      <c r="EO57" s="72"/>
      <c r="EP57" s="21"/>
      <c r="EQ57" s="70"/>
      <c r="ER57" s="71"/>
      <c r="ES57" s="71"/>
      <c r="ET57" s="70"/>
      <c r="EU57" s="71"/>
      <c r="EV57" s="71"/>
      <c r="EW57" s="72"/>
      <c r="EX57" s="21"/>
      <c r="EY57" s="70"/>
      <c r="EZ57" s="71"/>
      <c r="FA57" s="71"/>
      <c r="FB57" s="70"/>
      <c r="FC57" s="71"/>
      <c r="FD57" s="71"/>
      <c r="FE57" s="72"/>
      <c r="FF57" s="21"/>
      <c r="FG57" s="70"/>
      <c r="FH57" s="71"/>
      <c r="FI57" s="71"/>
      <c r="FJ57" s="70"/>
      <c r="FK57" s="71"/>
      <c r="FL57" s="71"/>
      <c r="FM57" s="72"/>
      <c r="FN57" s="21"/>
      <c r="FO57" s="70"/>
      <c r="FP57" s="71"/>
      <c r="FQ57" s="71"/>
      <c r="FR57" s="70"/>
      <c r="FS57" s="71"/>
      <c r="FT57" s="71"/>
      <c r="FU57" s="72"/>
      <c r="FV57" s="21"/>
      <c r="FW57" s="70"/>
      <c r="FX57" s="71"/>
      <c r="FY57" s="71"/>
      <c r="FZ57" s="70"/>
      <c r="GA57" s="71"/>
      <c r="GB57" s="71"/>
      <c r="GC57" s="72"/>
      <c r="GD57" s="21"/>
      <c r="GE57" s="70"/>
      <c r="GF57" s="71"/>
      <c r="GG57" s="71"/>
      <c r="GH57" s="70"/>
      <c r="GI57" s="71"/>
      <c r="GJ57" s="71"/>
      <c r="GK57" s="72"/>
      <c r="GL57" s="21"/>
      <c r="GM57" s="70"/>
      <c r="GN57" s="71"/>
      <c r="GO57" s="71"/>
      <c r="GP57" s="70"/>
      <c r="GQ57" s="71"/>
      <c r="GR57" s="71"/>
      <c r="GS57" s="72"/>
      <c r="GT57" s="21"/>
      <c r="GU57" s="70"/>
      <c r="GV57" s="71"/>
      <c r="GW57" s="71"/>
      <c r="GX57" s="70"/>
      <c r="GY57" s="71"/>
      <c r="GZ57" s="71"/>
      <c r="HA57" s="72"/>
      <c r="HB57" s="21"/>
      <c r="HC57" s="70"/>
      <c r="HD57" s="71"/>
      <c r="HE57" s="71"/>
      <c r="HF57" s="70"/>
      <c r="HG57" s="71"/>
      <c r="HH57" s="71"/>
      <c r="HI57" s="72"/>
      <c r="HJ57" s="21"/>
      <c r="HK57" s="70"/>
      <c r="HL57" s="71"/>
      <c r="HM57" s="71"/>
      <c r="HN57" s="70"/>
      <c r="HO57" s="71"/>
      <c r="HP57" s="71"/>
      <c r="HQ57" s="72"/>
      <c r="HR57" s="21"/>
      <c r="HS57" s="70"/>
      <c r="HT57" s="71"/>
      <c r="HU57" s="71"/>
      <c r="HV57" s="70"/>
      <c r="HW57" s="71"/>
      <c r="HX57" s="71"/>
      <c r="HY57" s="72"/>
      <c r="HZ57" s="21"/>
      <c r="IA57" s="70"/>
      <c r="IB57" s="71"/>
      <c r="IC57" s="71"/>
      <c r="ID57" s="70"/>
      <c r="IE57" s="71"/>
      <c r="IF57" s="71"/>
      <c r="IG57" s="72"/>
      <c r="IH57" s="21"/>
      <c r="II57" s="70"/>
      <c r="IJ57" s="71"/>
      <c r="IK57" s="71"/>
      <c r="IL57" s="70"/>
      <c r="IM57" s="71"/>
      <c r="IN57" s="71"/>
      <c r="IO57" s="72"/>
      <c r="IP57" s="21"/>
      <c r="IQ57" s="70"/>
      <c r="IR57" s="71"/>
      <c r="IS57" s="71"/>
      <c r="IT57" s="70"/>
      <c r="IU57" s="71"/>
    </row>
    <row r="58" spans="1:255" s="20" customFormat="1" ht="12.75" customHeight="1">
      <c r="A58" s="186"/>
      <c r="B58" s="2" t="s">
        <v>54</v>
      </c>
      <c r="C58" s="7" t="s">
        <v>186</v>
      </c>
      <c r="D58" s="2" t="s">
        <v>87</v>
      </c>
      <c r="E58" s="5" t="s">
        <v>14</v>
      </c>
      <c r="F58" s="31">
        <v>24545454.55</v>
      </c>
      <c r="G58" s="19">
        <f t="shared" si="1"/>
        <v>187405699.12561387</v>
      </c>
      <c r="H58" s="31">
        <v>22090909.1</v>
      </c>
      <c r="I58" s="19">
        <f t="shared" si="0"/>
        <v>165963190.15920672</v>
      </c>
      <c r="J58" s="21"/>
      <c r="K58" s="106"/>
      <c r="L58" s="108"/>
      <c r="M58" s="71"/>
      <c r="N58" s="70"/>
      <c r="O58" s="71"/>
      <c r="P58" s="71"/>
      <c r="Q58" s="72"/>
      <c r="R58" s="21"/>
      <c r="S58" s="70"/>
      <c r="T58" s="71"/>
      <c r="U58" s="71"/>
      <c r="V58" s="70"/>
      <c r="W58" s="71"/>
      <c r="X58" s="71"/>
      <c r="Y58" s="72"/>
      <c r="Z58" s="21"/>
      <c r="AA58" s="70"/>
      <c r="AB58" s="71"/>
      <c r="AC58" s="71"/>
      <c r="AD58" s="70"/>
      <c r="AE58" s="71"/>
      <c r="AF58" s="71"/>
      <c r="AG58" s="72"/>
      <c r="AH58" s="21"/>
      <c r="AI58" s="70"/>
      <c r="AJ58" s="71"/>
      <c r="AK58" s="71"/>
      <c r="AL58" s="70"/>
      <c r="AM58" s="71"/>
      <c r="AN58" s="71"/>
      <c r="AO58" s="72"/>
      <c r="AP58" s="21"/>
      <c r="AQ58" s="70"/>
      <c r="AR58" s="71"/>
      <c r="AS58" s="71"/>
      <c r="AT58" s="70"/>
      <c r="AU58" s="71"/>
      <c r="AV58" s="71"/>
      <c r="AW58" s="72"/>
      <c r="AX58" s="21"/>
      <c r="AY58" s="70"/>
      <c r="AZ58" s="71"/>
      <c r="BA58" s="71"/>
      <c r="BB58" s="70"/>
      <c r="BC58" s="71"/>
      <c r="BD58" s="71"/>
      <c r="BE58" s="72"/>
      <c r="BF58" s="21"/>
      <c r="BG58" s="70"/>
      <c r="BH58" s="71"/>
      <c r="BI58" s="71"/>
      <c r="BJ58" s="70"/>
      <c r="BK58" s="71"/>
      <c r="BL58" s="71"/>
      <c r="BM58" s="72"/>
      <c r="BN58" s="21"/>
      <c r="BO58" s="70"/>
      <c r="BP58" s="71"/>
      <c r="BQ58" s="71"/>
      <c r="BR58" s="70"/>
      <c r="BS58" s="71"/>
      <c r="BT58" s="71"/>
      <c r="BU58" s="72"/>
      <c r="BV58" s="21"/>
      <c r="BW58" s="70"/>
      <c r="BX58" s="71"/>
      <c r="BY58" s="71"/>
      <c r="BZ58" s="70"/>
      <c r="CA58" s="71"/>
      <c r="CB58" s="71"/>
      <c r="CC58" s="72"/>
      <c r="CD58" s="21"/>
      <c r="CE58" s="70"/>
      <c r="CF58" s="71"/>
      <c r="CG58" s="71"/>
      <c r="CH58" s="70"/>
      <c r="CI58" s="71"/>
      <c r="CJ58" s="71"/>
      <c r="CK58" s="72"/>
      <c r="CL58" s="21"/>
      <c r="CM58" s="70"/>
      <c r="CN58" s="71"/>
      <c r="CO58" s="71"/>
      <c r="CP58" s="70"/>
      <c r="CQ58" s="71"/>
      <c r="CR58" s="71"/>
      <c r="CS58" s="72"/>
      <c r="CT58" s="21"/>
      <c r="CU58" s="70"/>
      <c r="CV58" s="71"/>
      <c r="CW58" s="71"/>
      <c r="CX58" s="70"/>
      <c r="CY58" s="71"/>
      <c r="CZ58" s="71"/>
      <c r="DA58" s="72"/>
      <c r="DB58" s="21"/>
      <c r="DC58" s="70"/>
      <c r="DD58" s="71"/>
      <c r="DE58" s="71"/>
      <c r="DF58" s="70"/>
      <c r="DG58" s="71"/>
      <c r="DH58" s="71"/>
      <c r="DI58" s="72"/>
      <c r="DJ58" s="21"/>
      <c r="DK58" s="70"/>
      <c r="DL58" s="71"/>
      <c r="DM58" s="71"/>
      <c r="DN58" s="70"/>
      <c r="DO58" s="71"/>
      <c r="DP58" s="71"/>
      <c r="DQ58" s="72"/>
      <c r="DR58" s="21"/>
      <c r="DS58" s="70"/>
      <c r="DT58" s="71"/>
      <c r="DU58" s="71"/>
      <c r="DV58" s="70"/>
      <c r="DW58" s="71"/>
      <c r="DX58" s="71"/>
      <c r="DY58" s="72"/>
      <c r="DZ58" s="21"/>
      <c r="EA58" s="70"/>
      <c r="EB58" s="71"/>
      <c r="EC58" s="71"/>
      <c r="ED58" s="70"/>
      <c r="EE58" s="71"/>
      <c r="EF58" s="71"/>
      <c r="EG58" s="72"/>
      <c r="EH58" s="21"/>
      <c r="EI58" s="70"/>
      <c r="EJ58" s="71"/>
      <c r="EK58" s="71"/>
      <c r="EL58" s="70"/>
      <c r="EM58" s="71"/>
      <c r="EN58" s="71"/>
      <c r="EO58" s="72"/>
      <c r="EP58" s="21"/>
      <c r="EQ58" s="70"/>
      <c r="ER58" s="71"/>
      <c r="ES58" s="71"/>
      <c r="ET58" s="70"/>
      <c r="EU58" s="71"/>
      <c r="EV58" s="71"/>
      <c r="EW58" s="72"/>
      <c r="EX58" s="21"/>
      <c r="EY58" s="70"/>
      <c r="EZ58" s="71"/>
      <c r="FA58" s="71"/>
      <c r="FB58" s="70"/>
      <c r="FC58" s="71"/>
      <c r="FD58" s="71"/>
      <c r="FE58" s="72"/>
      <c r="FF58" s="21"/>
      <c r="FG58" s="70"/>
      <c r="FH58" s="71"/>
      <c r="FI58" s="71"/>
      <c r="FJ58" s="70"/>
      <c r="FK58" s="71"/>
      <c r="FL58" s="71"/>
      <c r="FM58" s="72"/>
      <c r="FN58" s="21"/>
      <c r="FO58" s="70"/>
      <c r="FP58" s="71"/>
      <c r="FQ58" s="71"/>
      <c r="FR58" s="70"/>
      <c r="FS58" s="71"/>
      <c r="FT58" s="71"/>
      <c r="FU58" s="72"/>
      <c r="FV58" s="21"/>
      <c r="FW58" s="70"/>
      <c r="FX58" s="71"/>
      <c r="FY58" s="71"/>
      <c r="FZ58" s="70"/>
      <c r="GA58" s="71"/>
      <c r="GB58" s="71"/>
      <c r="GC58" s="72"/>
      <c r="GD58" s="21"/>
      <c r="GE58" s="70"/>
      <c r="GF58" s="71"/>
      <c r="GG58" s="71"/>
      <c r="GH58" s="70"/>
      <c r="GI58" s="71"/>
      <c r="GJ58" s="71"/>
      <c r="GK58" s="72"/>
      <c r="GL58" s="21"/>
      <c r="GM58" s="70"/>
      <c r="GN58" s="71"/>
      <c r="GO58" s="71"/>
      <c r="GP58" s="70"/>
      <c r="GQ58" s="71"/>
      <c r="GR58" s="71"/>
      <c r="GS58" s="72"/>
      <c r="GT58" s="21"/>
      <c r="GU58" s="70"/>
      <c r="GV58" s="71"/>
      <c r="GW58" s="71"/>
      <c r="GX58" s="70"/>
      <c r="GY58" s="71"/>
      <c r="GZ58" s="71"/>
      <c r="HA58" s="72"/>
      <c r="HB58" s="21"/>
      <c r="HC58" s="70"/>
      <c r="HD58" s="71"/>
      <c r="HE58" s="71"/>
      <c r="HF58" s="70"/>
      <c r="HG58" s="71"/>
      <c r="HH58" s="71"/>
      <c r="HI58" s="72"/>
      <c r="HJ58" s="21"/>
      <c r="HK58" s="70"/>
      <c r="HL58" s="71"/>
      <c r="HM58" s="71"/>
      <c r="HN58" s="70"/>
      <c r="HO58" s="71"/>
      <c r="HP58" s="71"/>
      <c r="HQ58" s="72"/>
      <c r="HR58" s="21"/>
      <c r="HS58" s="70"/>
      <c r="HT58" s="71"/>
      <c r="HU58" s="71"/>
      <c r="HV58" s="70"/>
      <c r="HW58" s="71"/>
      <c r="HX58" s="71"/>
      <c r="HY58" s="72"/>
      <c r="HZ58" s="21"/>
      <c r="IA58" s="70"/>
      <c r="IB58" s="71"/>
      <c r="IC58" s="71"/>
      <c r="ID58" s="70"/>
      <c r="IE58" s="71"/>
      <c r="IF58" s="71"/>
      <c r="IG58" s="72"/>
      <c r="IH58" s="21"/>
      <c r="II58" s="70"/>
      <c r="IJ58" s="71"/>
      <c r="IK58" s="71"/>
      <c r="IL58" s="70"/>
      <c r="IM58" s="71"/>
      <c r="IN58" s="71"/>
      <c r="IO58" s="72"/>
      <c r="IP58" s="21"/>
      <c r="IQ58" s="70"/>
      <c r="IR58" s="71"/>
      <c r="IS58" s="71"/>
      <c r="IT58" s="70"/>
      <c r="IU58" s="71"/>
    </row>
    <row r="59" spans="1:255" s="20" customFormat="1" ht="12.75" customHeight="1">
      <c r="A59" s="186"/>
      <c r="B59" s="2" t="s">
        <v>55</v>
      </c>
      <c r="C59" s="7" t="s">
        <v>188</v>
      </c>
      <c r="D59" s="2" t="s">
        <v>32</v>
      </c>
      <c r="E59" s="5" t="s">
        <v>14</v>
      </c>
      <c r="F59" s="31">
        <v>62857143</v>
      </c>
      <c r="G59" s="19">
        <f t="shared" si="1"/>
        <v>479917241.090721</v>
      </c>
      <c r="H59" s="31">
        <v>50285714.5</v>
      </c>
      <c r="I59" s="19">
        <f t="shared" si="0"/>
        <v>377783347.89558655</v>
      </c>
      <c r="J59" s="21"/>
      <c r="K59" s="106"/>
      <c r="L59" s="108"/>
      <c r="M59" s="71"/>
      <c r="N59" s="70"/>
      <c r="O59" s="71"/>
      <c r="P59" s="71"/>
      <c r="Q59" s="72"/>
      <c r="R59" s="21"/>
      <c r="S59" s="70"/>
      <c r="T59" s="71"/>
      <c r="U59" s="71"/>
      <c r="V59" s="70"/>
      <c r="W59" s="71"/>
      <c r="X59" s="71"/>
      <c r="Y59" s="72"/>
      <c r="Z59" s="21"/>
      <c r="AA59" s="70"/>
      <c r="AB59" s="71"/>
      <c r="AC59" s="71"/>
      <c r="AD59" s="70"/>
      <c r="AE59" s="71"/>
      <c r="AF59" s="71"/>
      <c r="AG59" s="72"/>
      <c r="AH59" s="21"/>
      <c r="AI59" s="70"/>
      <c r="AJ59" s="71"/>
      <c r="AK59" s="71"/>
      <c r="AL59" s="70"/>
      <c r="AM59" s="71"/>
      <c r="AN59" s="71"/>
      <c r="AO59" s="72"/>
      <c r="AP59" s="21"/>
      <c r="AQ59" s="70"/>
      <c r="AR59" s="71"/>
      <c r="AS59" s="71"/>
      <c r="AT59" s="70"/>
      <c r="AU59" s="71"/>
      <c r="AV59" s="71"/>
      <c r="AW59" s="72"/>
      <c r="AX59" s="21"/>
      <c r="AY59" s="70"/>
      <c r="AZ59" s="71"/>
      <c r="BA59" s="71"/>
      <c r="BB59" s="70"/>
      <c r="BC59" s="71"/>
      <c r="BD59" s="71"/>
      <c r="BE59" s="72"/>
      <c r="BF59" s="21"/>
      <c r="BG59" s="70"/>
      <c r="BH59" s="71"/>
      <c r="BI59" s="71"/>
      <c r="BJ59" s="70"/>
      <c r="BK59" s="71"/>
      <c r="BL59" s="71"/>
      <c r="BM59" s="72"/>
      <c r="BN59" s="21"/>
      <c r="BO59" s="70"/>
      <c r="BP59" s="71"/>
      <c r="BQ59" s="71"/>
      <c r="BR59" s="70"/>
      <c r="BS59" s="71"/>
      <c r="BT59" s="71"/>
      <c r="BU59" s="72"/>
      <c r="BV59" s="21"/>
      <c r="BW59" s="70"/>
      <c r="BX59" s="71"/>
      <c r="BY59" s="71"/>
      <c r="BZ59" s="70"/>
      <c r="CA59" s="71"/>
      <c r="CB59" s="71"/>
      <c r="CC59" s="72"/>
      <c r="CD59" s="21"/>
      <c r="CE59" s="70"/>
      <c r="CF59" s="71"/>
      <c r="CG59" s="71"/>
      <c r="CH59" s="70"/>
      <c r="CI59" s="71"/>
      <c r="CJ59" s="71"/>
      <c r="CK59" s="72"/>
      <c r="CL59" s="21"/>
      <c r="CM59" s="70"/>
      <c r="CN59" s="71"/>
      <c r="CO59" s="71"/>
      <c r="CP59" s="70"/>
      <c r="CQ59" s="71"/>
      <c r="CR59" s="71"/>
      <c r="CS59" s="72"/>
      <c r="CT59" s="21"/>
      <c r="CU59" s="70"/>
      <c r="CV59" s="71"/>
      <c r="CW59" s="71"/>
      <c r="CX59" s="70"/>
      <c r="CY59" s="71"/>
      <c r="CZ59" s="71"/>
      <c r="DA59" s="72"/>
      <c r="DB59" s="21"/>
      <c r="DC59" s="70"/>
      <c r="DD59" s="71"/>
      <c r="DE59" s="71"/>
      <c r="DF59" s="70"/>
      <c r="DG59" s="71"/>
      <c r="DH59" s="71"/>
      <c r="DI59" s="72"/>
      <c r="DJ59" s="21"/>
      <c r="DK59" s="70"/>
      <c r="DL59" s="71"/>
      <c r="DM59" s="71"/>
      <c r="DN59" s="70"/>
      <c r="DO59" s="71"/>
      <c r="DP59" s="71"/>
      <c r="DQ59" s="72"/>
      <c r="DR59" s="21"/>
      <c r="DS59" s="70"/>
      <c r="DT59" s="71"/>
      <c r="DU59" s="71"/>
      <c r="DV59" s="70"/>
      <c r="DW59" s="71"/>
      <c r="DX59" s="71"/>
      <c r="DY59" s="72"/>
      <c r="DZ59" s="21"/>
      <c r="EA59" s="70"/>
      <c r="EB59" s="71"/>
      <c r="EC59" s="71"/>
      <c r="ED59" s="70"/>
      <c r="EE59" s="71"/>
      <c r="EF59" s="71"/>
      <c r="EG59" s="72"/>
      <c r="EH59" s="21"/>
      <c r="EI59" s="70"/>
      <c r="EJ59" s="71"/>
      <c r="EK59" s="71"/>
      <c r="EL59" s="70"/>
      <c r="EM59" s="71"/>
      <c r="EN59" s="71"/>
      <c r="EO59" s="72"/>
      <c r="EP59" s="21"/>
      <c r="EQ59" s="70"/>
      <c r="ER59" s="71"/>
      <c r="ES59" s="71"/>
      <c r="ET59" s="70"/>
      <c r="EU59" s="71"/>
      <c r="EV59" s="71"/>
      <c r="EW59" s="72"/>
      <c r="EX59" s="21"/>
      <c r="EY59" s="70"/>
      <c r="EZ59" s="71"/>
      <c r="FA59" s="71"/>
      <c r="FB59" s="70"/>
      <c r="FC59" s="71"/>
      <c r="FD59" s="71"/>
      <c r="FE59" s="72"/>
      <c r="FF59" s="21"/>
      <c r="FG59" s="70"/>
      <c r="FH59" s="71"/>
      <c r="FI59" s="71"/>
      <c r="FJ59" s="70"/>
      <c r="FK59" s="71"/>
      <c r="FL59" s="71"/>
      <c r="FM59" s="72"/>
      <c r="FN59" s="21"/>
      <c r="FO59" s="70"/>
      <c r="FP59" s="71"/>
      <c r="FQ59" s="71"/>
      <c r="FR59" s="70"/>
      <c r="FS59" s="71"/>
      <c r="FT59" s="71"/>
      <c r="FU59" s="72"/>
      <c r="FV59" s="21"/>
      <c r="FW59" s="70"/>
      <c r="FX59" s="71"/>
      <c r="FY59" s="71"/>
      <c r="FZ59" s="70"/>
      <c r="GA59" s="71"/>
      <c r="GB59" s="71"/>
      <c r="GC59" s="72"/>
      <c r="GD59" s="21"/>
      <c r="GE59" s="70"/>
      <c r="GF59" s="71"/>
      <c r="GG59" s="71"/>
      <c r="GH59" s="70"/>
      <c r="GI59" s="71"/>
      <c r="GJ59" s="71"/>
      <c r="GK59" s="72"/>
      <c r="GL59" s="21"/>
      <c r="GM59" s="70"/>
      <c r="GN59" s="71"/>
      <c r="GO59" s="71"/>
      <c r="GP59" s="70"/>
      <c r="GQ59" s="71"/>
      <c r="GR59" s="71"/>
      <c r="GS59" s="72"/>
      <c r="GT59" s="21"/>
      <c r="GU59" s="70"/>
      <c r="GV59" s="71"/>
      <c r="GW59" s="71"/>
      <c r="GX59" s="70"/>
      <c r="GY59" s="71"/>
      <c r="GZ59" s="71"/>
      <c r="HA59" s="72"/>
      <c r="HB59" s="21"/>
      <c r="HC59" s="70"/>
      <c r="HD59" s="71"/>
      <c r="HE59" s="71"/>
      <c r="HF59" s="70"/>
      <c r="HG59" s="71"/>
      <c r="HH59" s="71"/>
      <c r="HI59" s="72"/>
      <c r="HJ59" s="21"/>
      <c r="HK59" s="70"/>
      <c r="HL59" s="71"/>
      <c r="HM59" s="71"/>
      <c r="HN59" s="70"/>
      <c r="HO59" s="71"/>
      <c r="HP59" s="71"/>
      <c r="HQ59" s="72"/>
      <c r="HR59" s="21"/>
      <c r="HS59" s="70"/>
      <c r="HT59" s="71"/>
      <c r="HU59" s="71"/>
      <c r="HV59" s="70"/>
      <c r="HW59" s="71"/>
      <c r="HX59" s="71"/>
      <c r="HY59" s="72"/>
      <c r="HZ59" s="21"/>
      <c r="IA59" s="70"/>
      <c r="IB59" s="71"/>
      <c r="IC59" s="71"/>
      <c r="ID59" s="70"/>
      <c r="IE59" s="71"/>
      <c r="IF59" s="71"/>
      <c r="IG59" s="72"/>
      <c r="IH59" s="21"/>
      <c r="II59" s="70"/>
      <c r="IJ59" s="71"/>
      <c r="IK59" s="71"/>
      <c r="IL59" s="70"/>
      <c r="IM59" s="71"/>
      <c r="IN59" s="71"/>
      <c r="IO59" s="72"/>
      <c r="IP59" s="21"/>
      <c r="IQ59" s="70"/>
      <c r="IR59" s="71"/>
      <c r="IS59" s="71"/>
      <c r="IT59" s="70"/>
      <c r="IU59" s="71"/>
    </row>
    <row r="60" spans="1:255" s="20" customFormat="1" ht="12.75" customHeight="1">
      <c r="A60" s="186"/>
      <c r="B60" s="2" t="s">
        <v>56</v>
      </c>
      <c r="C60" s="7" t="s">
        <v>187</v>
      </c>
      <c r="D60" s="2" t="s">
        <v>32</v>
      </c>
      <c r="E60" s="5" t="s">
        <v>14</v>
      </c>
      <c r="F60" s="31">
        <v>48467883.78</v>
      </c>
      <c r="G60" s="19">
        <f t="shared" si="1"/>
        <v>370054570.65083766</v>
      </c>
      <c r="H60" s="31">
        <v>44740590.91</v>
      </c>
      <c r="I60" s="19">
        <f t="shared" si="0"/>
        <v>336124292.73142064</v>
      </c>
      <c r="J60" s="21"/>
      <c r="K60" s="106"/>
      <c r="L60" s="108"/>
      <c r="M60" s="71"/>
      <c r="N60" s="70"/>
      <c r="O60" s="71"/>
      <c r="P60" s="71"/>
      <c r="Q60" s="72"/>
      <c r="R60" s="21"/>
      <c r="S60" s="70"/>
      <c r="T60" s="71"/>
      <c r="U60" s="71"/>
      <c r="V60" s="70"/>
      <c r="W60" s="71"/>
      <c r="X60" s="71"/>
      <c r="Y60" s="72"/>
      <c r="Z60" s="21"/>
      <c r="AA60" s="70"/>
      <c r="AB60" s="71"/>
      <c r="AC60" s="71"/>
      <c r="AD60" s="70"/>
      <c r="AE60" s="71"/>
      <c r="AF60" s="71"/>
      <c r="AG60" s="72"/>
      <c r="AH60" s="21"/>
      <c r="AI60" s="70"/>
      <c r="AJ60" s="71"/>
      <c r="AK60" s="71"/>
      <c r="AL60" s="70"/>
      <c r="AM60" s="71"/>
      <c r="AN60" s="71"/>
      <c r="AO60" s="72"/>
      <c r="AP60" s="21"/>
      <c r="AQ60" s="70"/>
      <c r="AR60" s="71"/>
      <c r="AS60" s="71"/>
      <c r="AT60" s="70"/>
      <c r="AU60" s="71"/>
      <c r="AV60" s="71"/>
      <c r="AW60" s="72"/>
      <c r="AX60" s="21"/>
      <c r="AY60" s="70"/>
      <c r="AZ60" s="71"/>
      <c r="BA60" s="71"/>
      <c r="BB60" s="70"/>
      <c r="BC60" s="71"/>
      <c r="BD60" s="71"/>
      <c r="BE60" s="72"/>
      <c r="BF60" s="21"/>
      <c r="BG60" s="70"/>
      <c r="BH60" s="71"/>
      <c r="BI60" s="71"/>
      <c r="BJ60" s="70"/>
      <c r="BK60" s="71"/>
      <c r="BL60" s="71"/>
      <c r="BM60" s="72"/>
      <c r="BN60" s="21"/>
      <c r="BO60" s="70"/>
      <c r="BP60" s="71"/>
      <c r="BQ60" s="71"/>
      <c r="BR60" s="70"/>
      <c r="BS60" s="71"/>
      <c r="BT60" s="71"/>
      <c r="BU60" s="72"/>
      <c r="BV60" s="21"/>
      <c r="BW60" s="70"/>
      <c r="BX60" s="71"/>
      <c r="BY60" s="71"/>
      <c r="BZ60" s="70"/>
      <c r="CA60" s="71"/>
      <c r="CB60" s="71"/>
      <c r="CC60" s="72"/>
      <c r="CD60" s="21"/>
      <c r="CE60" s="70"/>
      <c r="CF60" s="71"/>
      <c r="CG60" s="71"/>
      <c r="CH60" s="70"/>
      <c r="CI60" s="71"/>
      <c r="CJ60" s="71"/>
      <c r="CK60" s="72"/>
      <c r="CL60" s="21"/>
      <c r="CM60" s="70"/>
      <c r="CN60" s="71"/>
      <c r="CO60" s="71"/>
      <c r="CP60" s="70"/>
      <c r="CQ60" s="71"/>
      <c r="CR60" s="71"/>
      <c r="CS60" s="72"/>
      <c r="CT60" s="21"/>
      <c r="CU60" s="70"/>
      <c r="CV60" s="71"/>
      <c r="CW60" s="71"/>
      <c r="CX60" s="70"/>
      <c r="CY60" s="71"/>
      <c r="CZ60" s="71"/>
      <c r="DA60" s="72"/>
      <c r="DB60" s="21"/>
      <c r="DC60" s="70"/>
      <c r="DD60" s="71"/>
      <c r="DE60" s="71"/>
      <c r="DF60" s="70"/>
      <c r="DG60" s="71"/>
      <c r="DH60" s="71"/>
      <c r="DI60" s="72"/>
      <c r="DJ60" s="21"/>
      <c r="DK60" s="70"/>
      <c r="DL60" s="71"/>
      <c r="DM60" s="71"/>
      <c r="DN60" s="70"/>
      <c r="DO60" s="71"/>
      <c r="DP60" s="71"/>
      <c r="DQ60" s="72"/>
      <c r="DR60" s="21"/>
      <c r="DS60" s="70"/>
      <c r="DT60" s="71"/>
      <c r="DU60" s="71"/>
      <c r="DV60" s="70"/>
      <c r="DW60" s="71"/>
      <c r="DX60" s="71"/>
      <c r="DY60" s="72"/>
      <c r="DZ60" s="21"/>
      <c r="EA60" s="70"/>
      <c r="EB60" s="71"/>
      <c r="EC60" s="71"/>
      <c r="ED60" s="70"/>
      <c r="EE60" s="71"/>
      <c r="EF60" s="71"/>
      <c r="EG60" s="72"/>
      <c r="EH60" s="21"/>
      <c r="EI60" s="70"/>
      <c r="EJ60" s="71"/>
      <c r="EK60" s="71"/>
      <c r="EL60" s="70"/>
      <c r="EM60" s="71"/>
      <c r="EN60" s="71"/>
      <c r="EO60" s="72"/>
      <c r="EP60" s="21"/>
      <c r="EQ60" s="70"/>
      <c r="ER60" s="71"/>
      <c r="ES60" s="71"/>
      <c r="ET60" s="70"/>
      <c r="EU60" s="71"/>
      <c r="EV60" s="71"/>
      <c r="EW60" s="72"/>
      <c r="EX60" s="21"/>
      <c r="EY60" s="70"/>
      <c r="EZ60" s="71"/>
      <c r="FA60" s="71"/>
      <c r="FB60" s="70"/>
      <c r="FC60" s="71"/>
      <c r="FD60" s="71"/>
      <c r="FE60" s="72"/>
      <c r="FF60" s="21"/>
      <c r="FG60" s="70"/>
      <c r="FH60" s="71"/>
      <c r="FI60" s="71"/>
      <c r="FJ60" s="70"/>
      <c r="FK60" s="71"/>
      <c r="FL60" s="71"/>
      <c r="FM60" s="72"/>
      <c r="FN60" s="21"/>
      <c r="FO60" s="70"/>
      <c r="FP60" s="71"/>
      <c r="FQ60" s="71"/>
      <c r="FR60" s="70"/>
      <c r="FS60" s="71"/>
      <c r="FT60" s="71"/>
      <c r="FU60" s="72"/>
      <c r="FV60" s="21"/>
      <c r="FW60" s="70"/>
      <c r="FX60" s="71"/>
      <c r="FY60" s="71"/>
      <c r="FZ60" s="70"/>
      <c r="GA60" s="71"/>
      <c r="GB60" s="71"/>
      <c r="GC60" s="72"/>
      <c r="GD60" s="21"/>
      <c r="GE60" s="70"/>
      <c r="GF60" s="71"/>
      <c r="GG60" s="71"/>
      <c r="GH60" s="70"/>
      <c r="GI60" s="71"/>
      <c r="GJ60" s="71"/>
      <c r="GK60" s="72"/>
      <c r="GL60" s="21"/>
      <c r="GM60" s="70"/>
      <c r="GN60" s="71"/>
      <c r="GO60" s="71"/>
      <c r="GP60" s="70"/>
      <c r="GQ60" s="71"/>
      <c r="GR60" s="71"/>
      <c r="GS60" s="72"/>
      <c r="GT60" s="21"/>
      <c r="GU60" s="70"/>
      <c r="GV60" s="71"/>
      <c r="GW60" s="71"/>
      <c r="GX60" s="70"/>
      <c r="GY60" s="71"/>
      <c r="GZ60" s="71"/>
      <c r="HA60" s="72"/>
      <c r="HB60" s="21"/>
      <c r="HC60" s="70"/>
      <c r="HD60" s="71"/>
      <c r="HE60" s="71"/>
      <c r="HF60" s="70"/>
      <c r="HG60" s="71"/>
      <c r="HH60" s="71"/>
      <c r="HI60" s="72"/>
      <c r="HJ60" s="21"/>
      <c r="HK60" s="70"/>
      <c r="HL60" s="71"/>
      <c r="HM60" s="71"/>
      <c r="HN60" s="70"/>
      <c r="HO60" s="71"/>
      <c r="HP60" s="71"/>
      <c r="HQ60" s="72"/>
      <c r="HR60" s="21"/>
      <c r="HS60" s="70"/>
      <c r="HT60" s="71"/>
      <c r="HU60" s="71"/>
      <c r="HV60" s="70"/>
      <c r="HW60" s="71"/>
      <c r="HX60" s="71"/>
      <c r="HY60" s="72"/>
      <c r="HZ60" s="21"/>
      <c r="IA60" s="70"/>
      <c r="IB60" s="71"/>
      <c r="IC60" s="71"/>
      <c r="ID60" s="70"/>
      <c r="IE60" s="71"/>
      <c r="IF60" s="71"/>
      <c r="IG60" s="72"/>
      <c r="IH60" s="21"/>
      <c r="II60" s="70"/>
      <c r="IJ60" s="71"/>
      <c r="IK60" s="71"/>
      <c r="IL60" s="70"/>
      <c r="IM60" s="71"/>
      <c r="IN60" s="71"/>
      <c r="IO60" s="72"/>
      <c r="IP60" s="21"/>
      <c r="IQ60" s="70"/>
      <c r="IR60" s="71"/>
      <c r="IS60" s="71"/>
      <c r="IT60" s="70"/>
      <c r="IU60" s="71"/>
    </row>
    <row r="61" spans="1:255" s="20" customFormat="1" ht="12.75" customHeight="1">
      <c r="A61" s="186"/>
      <c r="B61" s="2" t="s">
        <v>57</v>
      </c>
      <c r="C61" s="7" t="s">
        <v>238</v>
      </c>
      <c r="D61" s="2" t="s">
        <v>82</v>
      </c>
      <c r="E61" s="5" t="s">
        <v>14</v>
      </c>
      <c r="F61" s="31">
        <v>57777415.72</v>
      </c>
      <c r="G61" s="19">
        <f t="shared" si="1"/>
        <v>441133284.56073886</v>
      </c>
      <c r="H61" s="31">
        <v>48147846.44</v>
      </c>
      <c r="I61" s="19">
        <f t="shared" si="0"/>
        <v>361722107.4201063</v>
      </c>
      <c r="J61" s="21"/>
      <c r="K61" s="106"/>
      <c r="L61" s="108"/>
      <c r="M61" s="71"/>
      <c r="N61" s="70"/>
      <c r="O61" s="71"/>
      <c r="P61" s="71"/>
      <c r="Q61" s="72"/>
      <c r="R61" s="21"/>
      <c r="S61" s="70"/>
      <c r="T61" s="71"/>
      <c r="U61" s="71"/>
      <c r="V61" s="70"/>
      <c r="W61" s="71"/>
      <c r="X61" s="71"/>
      <c r="Y61" s="72"/>
      <c r="Z61" s="21"/>
      <c r="AA61" s="70"/>
      <c r="AB61" s="71"/>
      <c r="AC61" s="71"/>
      <c r="AD61" s="70"/>
      <c r="AE61" s="71"/>
      <c r="AF61" s="71"/>
      <c r="AG61" s="72"/>
      <c r="AH61" s="21"/>
      <c r="AI61" s="70"/>
      <c r="AJ61" s="71"/>
      <c r="AK61" s="71"/>
      <c r="AL61" s="70"/>
      <c r="AM61" s="71"/>
      <c r="AN61" s="71"/>
      <c r="AO61" s="72"/>
      <c r="AP61" s="21"/>
      <c r="AQ61" s="70"/>
      <c r="AR61" s="71"/>
      <c r="AS61" s="71"/>
      <c r="AT61" s="70"/>
      <c r="AU61" s="71"/>
      <c r="AV61" s="71"/>
      <c r="AW61" s="72"/>
      <c r="AX61" s="21"/>
      <c r="AY61" s="70"/>
      <c r="AZ61" s="71"/>
      <c r="BA61" s="71"/>
      <c r="BB61" s="70"/>
      <c r="BC61" s="71"/>
      <c r="BD61" s="71"/>
      <c r="BE61" s="72"/>
      <c r="BF61" s="21"/>
      <c r="BG61" s="70"/>
      <c r="BH61" s="71"/>
      <c r="BI61" s="71"/>
      <c r="BJ61" s="70"/>
      <c r="BK61" s="71"/>
      <c r="BL61" s="71"/>
      <c r="BM61" s="72"/>
      <c r="BN61" s="21"/>
      <c r="BO61" s="70"/>
      <c r="BP61" s="71"/>
      <c r="BQ61" s="71"/>
      <c r="BR61" s="70"/>
      <c r="BS61" s="71"/>
      <c r="BT61" s="71"/>
      <c r="BU61" s="72"/>
      <c r="BV61" s="21"/>
      <c r="BW61" s="70"/>
      <c r="BX61" s="71"/>
      <c r="BY61" s="71"/>
      <c r="BZ61" s="70"/>
      <c r="CA61" s="71"/>
      <c r="CB61" s="71"/>
      <c r="CC61" s="72"/>
      <c r="CD61" s="21"/>
      <c r="CE61" s="70"/>
      <c r="CF61" s="71"/>
      <c r="CG61" s="71"/>
      <c r="CH61" s="70"/>
      <c r="CI61" s="71"/>
      <c r="CJ61" s="71"/>
      <c r="CK61" s="72"/>
      <c r="CL61" s="21"/>
      <c r="CM61" s="70"/>
      <c r="CN61" s="71"/>
      <c r="CO61" s="71"/>
      <c r="CP61" s="70"/>
      <c r="CQ61" s="71"/>
      <c r="CR61" s="71"/>
      <c r="CS61" s="72"/>
      <c r="CT61" s="21"/>
      <c r="CU61" s="70"/>
      <c r="CV61" s="71"/>
      <c r="CW61" s="71"/>
      <c r="CX61" s="70"/>
      <c r="CY61" s="71"/>
      <c r="CZ61" s="71"/>
      <c r="DA61" s="72"/>
      <c r="DB61" s="21"/>
      <c r="DC61" s="70"/>
      <c r="DD61" s="71"/>
      <c r="DE61" s="71"/>
      <c r="DF61" s="70"/>
      <c r="DG61" s="71"/>
      <c r="DH61" s="71"/>
      <c r="DI61" s="72"/>
      <c r="DJ61" s="21"/>
      <c r="DK61" s="70"/>
      <c r="DL61" s="71"/>
      <c r="DM61" s="71"/>
      <c r="DN61" s="70"/>
      <c r="DO61" s="71"/>
      <c r="DP61" s="71"/>
      <c r="DQ61" s="72"/>
      <c r="DR61" s="21"/>
      <c r="DS61" s="70"/>
      <c r="DT61" s="71"/>
      <c r="DU61" s="71"/>
      <c r="DV61" s="70"/>
      <c r="DW61" s="71"/>
      <c r="DX61" s="71"/>
      <c r="DY61" s="72"/>
      <c r="DZ61" s="21"/>
      <c r="EA61" s="70"/>
      <c r="EB61" s="71"/>
      <c r="EC61" s="71"/>
      <c r="ED61" s="70"/>
      <c r="EE61" s="71"/>
      <c r="EF61" s="71"/>
      <c r="EG61" s="72"/>
      <c r="EH61" s="21"/>
      <c r="EI61" s="70"/>
      <c r="EJ61" s="71"/>
      <c r="EK61" s="71"/>
      <c r="EL61" s="70"/>
      <c r="EM61" s="71"/>
      <c r="EN61" s="71"/>
      <c r="EO61" s="72"/>
      <c r="EP61" s="21"/>
      <c r="EQ61" s="70"/>
      <c r="ER61" s="71"/>
      <c r="ES61" s="71"/>
      <c r="ET61" s="70"/>
      <c r="EU61" s="71"/>
      <c r="EV61" s="71"/>
      <c r="EW61" s="72"/>
      <c r="EX61" s="21"/>
      <c r="EY61" s="70"/>
      <c r="EZ61" s="71"/>
      <c r="FA61" s="71"/>
      <c r="FB61" s="70"/>
      <c r="FC61" s="71"/>
      <c r="FD61" s="71"/>
      <c r="FE61" s="72"/>
      <c r="FF61" s="21"/>
      <c r="FG61" s="70"/>
      <c r="FH61" s="71"/>
      <c r="FI61" s="71"/>
      <c r="FJ61" s="70"/>
      <c r="FK61" s="71"/>
      <c r="FL61" s="71"/>
      <c r="FM61" s="72"/>
      <c r="FN61" s="21"/>
      <c r="FO61" s="70"/>
      <c r="FP61" s="71"/>
      <c r="FQ61" s="71"/>
      <c r="FR61" s="70"/>
      <c r="FS61" s="71"/>
      <c r="FT61" s="71"/>
      <c r="FU61" s="72"/>
      <c r="FV61" s="21"/>
      <c r="FW61" s="70"/>
      <c r="FX61" s="71"/>
      <c r="FY61" s="71"/>
      <c r="FZ61" s="70"/>
      <c r="GA61" s="71"/>
      <c r="GB61" s="71"/>
      <c r="GC61" s="72"/>
      <c r="GD61" s="21"/>
      <c r="GE61" s="70"/>
      <c r="GF61" s="71"/>
      <c r="GG61" s="71"/>
      <c r="GH61" s="70"/>
      <c r="GI61" s="71"/>
      <c r="GJ61" s="71"/>
      <c r="GK61" s="72"/>
      <c r="GL61" s="21"/>
      <c r="GM61" s="70"/>
      <c r="GN61" s="71"/>
      <c r="GO61" s="71"/>
      <c r="GP61" s="70"/>
      <c r="GQ61" s="71"/>
      <c r="GR61" s="71"/>
      <c r="GS61" s="72"/>
      <c r="GT61" s="21"/>
      <c r="GU61" s="70"/>
      <c r="GV61" s="71"/>
      <c r="GW61" s="71"/>
      <c r="GX61" s="70"/>
      <c r="GY61" s="71"/>
      <c r="GZ61" s="71"/>
      <c r="HA61" s="72"/>
      <c r="HB61" s="21"/>
      <c r="HC61" s="70"/>
      <c r="HD61" s="71"/>
      <c r="HE61" s="71"/>
      <c r="HF61" s="70"/>
      <c r="HG61" s="71"/>
      <c r="HH61" s="71"/>
      <c r="HI61" s="72"/>
      <c r="HJ61" s="21"/>
      <c r="HK61" s="70"/>
      <c r="HL61" s="71"/>
      <c r="HM61" s="71"/>
      <c r="HN61" s="70"/>
      <c r="HO61" s="71"/>
      <c r="HP61" s="71"/>
      <c r="HQ61" s="72"/>
      <c r="HR61" s="21"/>
      <c r="HS61" s="70"/>
      <c r="HT61" s="71"/>
      <c r="HU61" s="71"/>
      <c r="HV61" s="70"/>
      <c r="HW61" s="71"/>
      <c r="HX61" s="71"/>
      <c r="HY61" s="72"/>
      <c r="HZ61" s="21"/>
      <c r="IA61" s="70"/>
      <c r="IB61" s="71"/>
      <c r="IC61" s="71"/>
      <c r="ID61" s="70"/>
      <c r="IE61" s="71"/>
      <c r="IF61" s="71"/>
      <c r="IG61" s="72"/>
      <c r="IH61" s="21"/>
      <c r="II61" s="70"/>
      <c r="IJ61" s="71"/>
      <c r="IK61" s="71"/>
      <c r="IL61" s="70"/>
      <c r="IM61" s="71"/>
      <c r="IN61" s="71"/>
      <c r="IO61" s="72"/>
      <c r="IP61" s="21"/>
      <c r="IQ61" s="70"/>
      <c r="IR61" s="71"/>
      <c r="IS61" s="71"/>
      <c r="IT61" s="70"/>
      <c r="IU61" s="71"/>
    </row>
    <row r="62" spans="2:13" ht="12.75" customHeight="1">
      <c r="B62" s="2" t="s">
        <v>58</v>
      </c>
      <c r="C62" s="7" t="s">
        <v>239</v>
      </c>
      <c r="D62" s="2" t="s">
        <v>82</v>
      </c>
      <c r="E62" s="5" t="s">
        <v>14</v>
      </c>
      <c r="F62" s="31">
        <v>124136372.08</v>
      </c>
      <c r="G62" s="19">
        <f t="shared" si="1"/>
        <v>947787035.2402878</v>
      </c>
      <c r="H62" s="31">
        <v>116377848.83</v>
      </c>
      <c r="I62" s="19">
        <f t="shared" si="0"/>
        <v>874316170.8855478</v>
      </c>
      <c r="J62" s="21"/>
      <c r="K62" s="106"/>
      <c r="L62" s="109"/>
      <c r="M62" s="71"/>
    </row>
    <row r="63" spans="2:13" ht="12.75" customHeight="1">
      <c r="B63" s="2" t="s">
        <v>59</v>
      </c>
      <c r="C63" s="7" t="s">
        <v>208</v>
      </c>
      <c r="D63" s="2" t="s">
        <v>82</v>
      </c>
      <c r="E63" s="5" t="s">
        <v>14</v>
      </c>
      <c r="F63" s="31">
        <v>1417359.29</v>
      </c>
      <c r="G63" s="19">
        <f t="shared" si="1"/>
        <v>10821604.79503663</v>
      </c>
      <c r="H63" s="31">
        <v>1181132.75</v>
      </c>
      <c r="I63" s="19">
        <f t="shared" si="0"/>
        <v>8873539.71283675</v>
      </c>
      <c r="J63" s="21"/>
      <c r="K63" s="106"/>
      <c r="L63" s="109"/>
      <c r="M63" s="71"/>
    </row>
    <row r="64" spans="2:13" ht="12.75" customHeight="1">
      <c r="B64" s="2" t="s">
        <v>62</v>
      </c>
      <c r="C64" s="7" t="s">
        <v>209</v>
      </c>
      <c r="D64" s="2" t="s">
        <v>31</v>
      </c>
      <c r="E64" s="5" t="s">
        <v>14</v>
      </c>
      <c r="F64" s="31">
        <v>1762006.33</v>
      </c>
      <c r="G64" s="19">
        <f t="shared" si="1"/>
        <v>13453001.14384751</v>
      </c>
      <c r="H64" s="31">
        <v>1441641.55</v>
      </c>
      <c r="I64" s="19">
        <f t="shared" si="0"/>
        <v>10830673.81342235</v>
      </c>
      <c r="J64" s="21"/>
      <c r="K64" s="106"/>
      <c r="L64" s="108"/>
      <c r="M64" s="71"/>
    </row>
    <row r="65" spans="1:13" ht="12.75" customHeight="1">
      <c r="A65" s="262">
        <v>623</v>
      </c>
      <c r="B65" s="2" t="s">
        <v>63</v>
      </c>
      <c r="C65" s="7" t="s">
        <v>189</v>
      </c>
      <c r="D65" s="2" t="s">
        <v>32</v>
      </c>
      <c r="E65" s="5" t="s">
        <v>14</v>
      </c>
      <c r="F65" s="19">
        <v>16031947.63</v>
      </c>
      <c r="G65" s="19">
        <f t="shared" si="1"/>
        <v>122404673.65658861</v>
      </c>
      <c r="H65" s="19">
        <v>12825558.1</v>
      </c>
      <c r="I65" s="19">
        <f t="shared" si="0"/>
        <v>96355044.88351971</v>
      </c>
      <c r="J65" s="21"/>
      <c r="K65" s="106"/>
      <c r="L65" s="108"/>
      <c r="M65" s="71"/>
    </row>
    <row r="66" spans="1:13" ht="12.75" customHeight="1">
      <c r="A66" s="262"/>
      <c r="B66" s="2" t="s">
        <v>64</v>
      </c>
      <c r="C66" s="7" t="s">
        <v>240</v>
      </c>
      <c r="D66" s="2" t="s">
        <v>25</v>
      </c>
      <c r="E66" s="5" t="s">
        <v>14</v>
      </c>
      <c r="F66" s="19">
        <v>67663904.99</v>
      </c>
      <c r="G66" s="19">
        <f t="shared" si="1"/>
        <v>516617094.8021845</v>
      </c>
      <c r="H66" s="19">
        <v>67663904.99</v>
      </c>
      <c r="I66" s="19">
        <f t="shared" si="0"/>
        <v>508341122.5828576</v>
      </c>
      <c r="J66" s="21"/>
      <c r="K66" s="106"/>
      <c r="L66" s="108"/>
      <c r="M66" s="71"/>
    </row>
    <row r="67" spans="2:13" ht="12.75" customHeight="1">
      <c r="B67" s="2" t="s">
        <v>65</v>
      </c>
      <c r="C67" s="7" t="s">
        <v>243</v>
      </c>
      <c r="D67" s="2" t="s">
        <v>249</v>
      </c>
      <c r="E67" s="5" t="s">
        <v>14</v>
      </c>
      <c r="F67" s="19">
        <v>33030554.67</v>
      </c>
      <c r="G67" s="19">
        <f t="shared" si="1"/>
        <v>252189837.3415195</v>
      </c>
      <c r="H67" s="19">
        <v>33030554.67</v>
      </c>
      <c r="I67" s="19">
        <f t="shared" si="0"/>
        <v>248149870.1998318</v>
      </c>
      <c r="J67" s="21"/>
      <c r="K67" s="106"/>
      <c r="L67" s="108"/>
      <c r="M67" s="71"/>
    </row>
    <row r="68" spans="2:13" ht="12.75" customHeight="1">
      <c r="B68" s="2" t="s">
        <v>66</v>
      </c>
      <c r="C68" s="7" t="s">
        <v>242</v>
      </c>
      <c r="D68" s="2" t="s">
        <v>87</v>
      </c>
      <c r="E68" s="5" t="s">
        <v>14</v>
      </c>
      <c r="F68" s="19">
        <v>11488764.95</v>
      </c>
      <c r="G68" s="19">
        <f t="shared" si="1"/>
        <v>87717260.36520265</v>
      </c>
      <c r="H68" s="19">
        <v>8616573.71</v>
      </c>
      <c r="I68" s="19">
        <f t="shared" si="0"/>
        <v>64734052.12434428</v>
      </c>
      <c r="J68" s="21"/>
      <c r="K68" s="106"/>
      <c r="L68" s="108"/>
      <c r="M68" s="71"/>
    </row>
    <row r="69" spans="2:13" ht="12.75" customHeight="1">
      <c r="B69" s="2" t="s">
        <v>67</v>
      </c>
      <c r="C69" s="7" t="s">
        <v>245</v>
      </c>
      <c r="D69" s="2" t="s">
        <v>31</v>
      </c>
      <c r="E69" s="5" t="s">
        <v>15</v>
      </c>
      <c r="F69" s="19">
        <v>112000000</v>
      </c>
      <c r="G69" s="32">
        <f>F69</f>
        <v>112000000</v>
      </c>
      <c r="H69" s="19">
        <v>112000000</v>
      </c>
      <c r="I69" s="19">
        <f>H69</f>
        <v>112000000</v>
      </c>
      <c r="J69" s="21"/>
      <c r="K69" s="106"/>
      <c r="L69" s="108"/>
      <c r="M69" s="71"/>
    </row>
    <row r="70" spans="2:13" ht="12.75" customHeight="1">
      <c r="B70" s="2" t="s">
        <v>68</v>
      </c>
      <c r="C70" s="7" t="s">
        <v>246</v>
      </c>
      <c r="D70" s="2" t="s">
        <v>31</v>
      </c>
      <c r="E70" s="5" t="s">
        <v>15</v>
      </c>
      <c r="F70" s="19">
        <v>400000000</v>
      </c>
      <c r="G70" s="32">
        <f>F70</f>
        <v>400000000</v>
      </c>
      <c r="H70" s="19">
        <v>400000000</v>
      </c>
      <c r="I70" s="19">
        <f>H70</f>
        <v>400000000</v>
      </c>
      <c r="J70" s="21"/>
      <c r="K70" s="106"/>
      <c r="L70" s="108"/>
      <c r="M70" s="71"/>
    </row>
    <row r="71" spans="2:13" ht="12.75" customHeight="1">
      <c r="B71" s="2" t="s">
        <v>69</v>
      </c>
      <c r="C71" s="7" t="s">
        <v>193</v>
      </c>
      <c r="D71" s="2" t="s">
        <v>84</v>
      </c>
      <c r="E71" s="5" t="s">
        <v>14</v>
      </c>
      <c r="F71" s="19">
        <v>53333333.28</v>
      </c>
      <c r="G71" s="32">
        <f>+F71*$L$7</f>
        <v>407202506.2594642</v>
      </c>
      <c r="H71" s="19">
        <v>39999999.92</v>
      </c>
      <c r="I71" s="19">
        <f t="shared" si="0"/>
        <v>300509479.3989811</v>
      </c>
      <c r="J71" s="21"/>
      <c r="K71" s="106"/>
      <c r="L71" s="108"/>
      <c r="M71" s="71"/>
    </row>
    <row r="72" spans="2:13" ht="12.75" customHeight="1">
      <c r="B72" s="2" t="s">
        <v>70</v>
      </c>
      <c r="C72" s="7" t="s">
        <v>244</v>
      </c>
      <c r="D72" s="2" t="s">
        <v>84</v>
      </c>
      <c r="E72" s="5" t="s">
        <v>15</v>
      </c>
      <c r="F72" s="19">
        <v>600000000</v>
      </c>
      <c r="G72" s="114">
        <f>F72</f>
        <v>600000000</v>
      </c>
      <c r="H72" s="19">
        <v>500000000</v>
      </c>
      <c r="I72" s="19">
        <f>H72</f>
        <v>500000000</v>
      </c>
      <c r="J72" s="21"/>
      <c r="K72" s="118">
        <f>H22+H23+H24+H27+H29+H30+H31+H33+H36+H37+H38+H39+H42+H44+H46+H47+H48+H51+H53+H56+H57+H58+H59+H60+H61+H62+H63+H64+H65+H66+H67+H68+H71+H73</f>
        <v>2198518189.6800003</v>
      </c>
      <c r="L72" s="119" t="s">
        <v>216</v>
      </c>
      <c r="M72" s="26"/>
    </row>
    <row r="73" spans="2:13" ht="12.75" customHeight="1">
      <c r="B73" s="2" t="s">
        <v>71</v>
      </c>
      <c r="C73" s="7" t="s">
        <v>194</v>
      </c>
      <c r="D73" s="2"/>
      <c r="E73" s="5" t="s">
        <v>14</v>
      </c>
      <c r="F73" s="19">
        <v>640000000</v>
      </c>
      <c r="G73" s="31">
        <f>+F73*$L$7</f>
        <v>4886430080</v>
      </c>
      <c r="H73" s="19">
        <v>640000000</v>
      </c>
      <c r="I73" s="19">
        <f t="shared" si="0"/>
        <v>4808151680</v>
      </c>
      <c r="J73" s="21"/>
      <c r="K73" s="118">
        <f>H25+H26+H28+H34+H41+H49+H52+H55+H69+H70+H72+H76+H75</f>
        <v>5391587287.27</v>
      </c>
      <c r="L73" s="119" t="s">
        <v>217</v>
      </c>
      <c r="M73" s="71"/>
    </row>
    <row r="74" spans="2:13" ht="12.75" customHeight="1">
      <c r="B74" s="2" t="s">
        <v>72</v>
      </c>
      <c r="C74" s="7" t="s">
        <v>222</v>
      </c>
      <c r="D74" s="5" t="s">
        <v>85</v>
      </c>
      <c r="E74" s="5" t="s">
        <v>15</v>
      </c>
      <c r="F74" s="31">
        <v>170000000</v>
      </c>
      <c r="G74" s="31">
        <f>+F74</f>
        <v>170000000</v>
      </c>
      <c r="H74" s="31">
        <v>0</v>
      </c>
      <c r="I74" s="19">
        <f>H74</f>
        <v>0</v>
      </c>
      <c r="J74" s="21"/>
      <c r="K74" s="118">
        <f>H50+H45+H40+H35+H32+H43</f>
        <v>120730197.82</v>
      </c>
      <c r="L74" s="119" t="s">
        <v>218</v>
      </c>
      <c r="M74" s="71"/>
    </row>
    <row r="75" spans="2:13" ht="12.75" customHeight="1">
      <c r="B75" s="2" t="s">
        <v>73</v>
      </c>
      <c r="C75" s="3" t="s">
        <v>254</v>
      </c>
      <c r="D75" s="2" t="s">
        <v>32</v>
      </c>
      <c r="E75" s="2" t="s">
        <v>15</v>
      </c>
      <c r="F75" s="19">
        <v>0</v>
      </c>
      <c r="G75" s="19">
        <v>0</v>
      </c>
      <c r="H75" s="19">
        <v>1000000000</v>
      </c>
      <c r="I75" s="19">
        <f>H75</f>
        <v>1000000000</v>
      </c>
      <c r="J75" s="21"/>
      <c r="K75" s="118">
        <f>K72*M7+K73+K74*M8</f>
        <v>22728413201.402924</v>
      </c>
      <c r="L75" s="119" t="s">
        <v>248</v>
      </c>
      <c r="M75" s="71"/>
    </row>
    <row r="76" spans="2:13" ht="12.75" customHeight="1" thickBot="1">
      <c r="B76" s="2" t="s">
        <v>247</v>
      </c>
      <c r="C76" s="23" t="s">
        <v>255</v>
      </c>
      <c r="D76" s="22" t="s">
        <v>32</v>
      </c>
      <c r="E76" s="22" t="s">
        <v>15</v>
      </c>
      <c r="F76" s="24">
        <v>0</v>
      </c>
      <c r="G76" s="24">
        <v>0</v>
      </c>
      <c r="H76" s="24">
        <v>1000000000</v>
      </c>
      <c r="I76" s="19">
        <f>H76</f>
        <v>1000000000</v>
      </c>
      <c r="J76" s="21"/>
      <c r="K76" s="106"/>
      <c r="L76" s="108"/>
      <c r="M76" s="71"/>
    </row>
    <row r="77" spans="2:13" ht="12.75" customHeight="1" thickBot="1" thickTop="1">
      <c r="B77" s="73"/>
      <c r="C77" s="124" t="s">
        <v>17</v>
      </c>
      <c r="D77" s="125"/>
      <c r="E77" s="125" t="s">
        <v>15</v>
      </c>
      <c r="G77" s="126">
        <f>SUM(G21:G74)</f>
        <v>26844163515.510845</v>
      </c>
      <c r="I77" s="68">
        <f>SUM(I21:I76)</f>
        <v>22728413201.402924</v>
      </c>
      <c r="J77" s="21"/>
      <c r="K77" s="106"/>
      <c r="L77" s="108"/>
      <c r="M77" s="71"/>
    </row>
    <row r="78" spans="2:13" ht="12.75" customHeight="1" thickTop="1">
      <c r="B78" s="33"/>
      <c r="C78" s="26"/>
      <c r="D78" s="27"/>
      <c r="E78" s="27"/>
      <c r="F78" s="34"/>
      <c r="G78" s="34"/>
      <c r="H78" s="34"/>
      <c r="I78" s="110"/>
      <c r="J78" s="21"/>
      <c r="K78" s="106"/>
      <c r="L78" s="108"/>
      <c r="M78" s="71"/>
    </row>
    <row r="79" spans="2:13" ht="25.5" customHeight="1">
      <c r="B79" s="213" t="s">
        <v>257</v>
      </c>
      <c r="C79" s="216"/>
      <c r="D79" s="216"/>
      <c r="E79" s="216"/>
      <c r="F79" s="216"/>
      <c r="G79" s="216"/>
      <c r="H79" s="216"/>
      <c r="I79" s="217"/>
      <c r="J79" s="21"/>
      <c r="K79" s="106"/>
      <c r="L79" s="108"/>
      <c r="M79" s="71"/>
    </row>
    <row r="80" spans="2:13" ht="12.75" customHeight="1" thickBot="1">
      <c r="B80" s="22" t="s">
        <v>2</v>
      </c>
      <c r="C80" s="23" t="s">
        <v>256</v>
      </c>
      <c r="D80" s="22" t="s">
        <v>32</v>
      </c>
      <c r="E80" s="22" t="s">
        <v>14</v>
      </c>
      <c r="F80" s="24">
        <v>0</v>
      </c>
      <c r="G80" s="24">
        <f>+F80*$L$7</f>
        <v>0</v>
      </c>
      <c r="H80" s="24">
        <v>300000000</v>
      </c>
      <c r="I80" s="24">
        <f>+H80*$M$7</f>
        <v>2253821100</v>
      </c>
      <c r="J80" s="21"/>
      <c r="K80" s="106"/>
      <c r="L80" s="108"/>
      <c r="M80" s="71"/>
    </row>
    <row r="81" spans="2:13" ht="12.75" customHeight="1" thickBot="1" thickTop="1">
      <c r="B81" s="66"/>
      <c r="C81" s="67" t="s">
        <v>17</v>
      </c>
      <c r="D81" s="73"/>
      <c r="E81" s="66" t="s">
        <v>15</v>
      </c>
      <c r="F81" s="68"/>
      <c r="G81" s="68">
        <f>+G80</f>
        <v>0</v>
      </c>
      <c r="H81" s="68"/>
      <c r="I81" s="68">
        <f>SUM(I80)</f>
        <v>2253821100</v>
      </c>
      <c r="J81" s="21"/>
      <c r="K81" s="121">
        <f>K75+I80</f>
        <v>24982234301.402924</v>
      </c>
      <c r="L81" s="122" t="s">
        <v>248</v>
      </c>
      <c r="M81" s="71"/>
    </row>
    <row r="82" spans="2:13" ht="12.75" customHeight="1" thickTop="1">
      <c r="B82" s="27"/>
      <c r="C82" s="20"/>
      <c r="D82" s="35"/>
      <c r="E82" s="27"/>
      <c r="F82" s="28"/>
      <c r="G82" s="28"/>
      <c r="H82" s="36"/>
      <c r="I82" s="44"/>
      <c r="J82" s="21"/>
      <c r="M82" s="71"/>
    </row>
    <row r="83" spans="2:13" ht="25.5" customHeight="1">
      <c r="B83" s="241" t="s">
        <v>258</v>
      </c>
      <c r="C83" s="242"/>
      <c r="D83" s="242"/>
      <c r="E83" s="242"/>
      <c r="F83" s="242"/>
      <c r="G83" s="242"/>
      <c r="H83" s="242"/>
      <c r="I83" s="243"/>
      <c r="J83" s="21"/>
      <c r="M83" s="71"/>
    </row>
    <row r="84" spans="2:13" ht="12.75" customHeight="1">
      <c r="B84" s="2" t="s">
        <v>2</v>
      </c>
      <c r="C84" s="3" t="s">
        <v>19</v>
      </c>
      <c r="D84" s="2"/>
      <c r="E84" s="2" t="s">
        <v>15</v>
      </c>
      <c r="F84" s="19">
        <v>17756046380</v>
      </c>
      <c r="G84" s="19">
        <f>+F84</f>
        <v>17756046380</v>
      </c>
      <c r="H84" s="19">
        <v>17124108510</v>
      </c>
      <c r="I84" s="19">
        <f>+H84</f>
        <v>17124108510</v>
      </c>
      <c r="J84" s="21"/>
      <c r="K84" s="121">
        <f>H85+H86</f>
        <v>1248721871.5</v>
      </c>
      <c r="L84" s="122" t="s">
        <v>219</v>
      </c>
      <c r="M84" s="71"/>
    </row>
    <row r="85" spans="2:13" ht="12.75" customHeight="1">
      <c r="B85" s="2" t="s">
        <v>3</v>
      </c>
      <c r="C85" s="3" t="s">
        <v>94</v>
      </c>
      <c r="D85" s="2"/>
      <c r="E85" s="2" t="s">
        <v>14</v>
      </c>
      <c r="F85" s="19">
        <v>109899046.4</v>
      </c>
      <c r="G85" s="19">
        <f>+F85*$L$7</f>
        <v>839084384.5191809</v>
      </c>
      <c r="H85" s="19">
        <v>58049707.5</v>
      </c>
      <c r="I85" s="19">
        <f>+H85*$M$7</f>
        <v>436112185.3744275</v>
      </c>
      <c r="J85" s="21"/>
      <c r="K85" s="121">
        <f>H84</f>
        <v>17124108510</v>
      </c>
      <c r="L85" s="122" t="s">
        <v>217</v>
      </c>
      <c r="M85" s="71"/>
    </row>
    <row r="86" spans="2:13" ht="12.75" customHeight="1" thickBot="1">
      <c r="B86" s="22" t="s">
        <v>20</v>
      </c>
      <c r="C86" s="23" t="s">
        <v>210</v>
      </c>
      <c r="D86" s="22"/>
      <c r="E86" s="22" t="s">
        <v>14</v>
      </c>
      <c r="F86" s="24">
        <v>1190672164</v>
      </c>
      <c r="G86" s="19">
        <f>+F86*$L$7</f>
        <v>9090837933.731709</v>
      </c>
      <c r="H86" s="24">
        <v>1190672164</v>
      </c>
      <c r="I86" s="19">
        <f>+H86*$M$7</f>
        <v>8945206821.352869</v>
      </c>
      <c r="J86" s="21"/>
      <c r="K86" s="121">
        <f>K84*M7+K85</f>
        <v>26505427516.727295</v>
      </c>
      <c r="L86" s="122" t="s">
        <v>248</v>
      </c>
      <c r="M86" s="71"/>
    </row>
    <row r="87" spans="2:13" ht="12.75" customHeight="1" thickBot="1" thickTop="1">
      <c r="B87" s="66"/>
      <c r="C87" s="67" t="s">
        <v>17</v>
      </c>
      <c r="D87" s="66"/>
      <c r="E87" s="66" t="s">
        <v>15</v>
      </c>
      <c r="F87" s="75"/>
      <c r="G87" s="68">
        <f>SUM(G84:G86)</f>
        <v>27685968698.25089</v>
      </c>
      <c r="H87" s="75"/>
      <c r="I87" s="68">
        <f>SUM(I84:I86)</f>
        <v>26505427516.727295</v>
      </c>
      <c r="J87" s="21"/>
      <c r="M87" s="71"/>
    </row>
    <row r="88" spans="2:13" ht="12.75" customHeight="1" thickBot="1" thickTop="1">
      <c r="B88" s="27"/>
      <c r="C88" s="26"/>
      <c r="D88" s="27"/>
      <c r="E88" s="27"/>
      <c r="F88" s="28"/>
      <c r="G88" s="37"/>
      <c r="H88" s="28"/>
      <c r="I88" s="28"/>
      <c r="J88" s="21"/>
      <c r="M88" s="71"/>
    </row>
    <row r="89" spans="2:13" ht="12.75" customHeight="1" thickBot="1" thickTop="1">
      <c r="B89" s="204" t="s">
        <v>259</v>
      </c>
      <c r="C89" s="205"/>
      <c r="D89" s="206"/>
      <c r="E89" s="66" t="s">
        <v>15</v>
      </c>
      <c r="F89" s="68"/>
      <c r="G89" s="68">
        <f>+G87+G77+G18</f>
        <v>124124339013.76173</v>
      </c>
      <c r="H89" s="77"/>
      <c r="I89" s="68">
        <f>+I87+I77+I18+I81</f>
        <v>124543704618.13022</v>
      </c>
      <c r="J89" s="21"/>
      <c r="K89" s="127"/>
      <c r="L89" s="128"/>
      <c r="M89" s="71"/>
    </row>
    <row r="90" spans="2:13" ht="12.75" customHeight="1" thickTop="1">
      <c r="B90" s="25"/>
      <c r="C90" s="26"/>
      <c r="D90" s="27"/>
      <c r="E90" s="27"/>
      <c r="F90" s="28"/>
      <c r="G90" s="29"/>
      <c r="H90" s="29"/>
      <c r="I90" s="29"/>
      <c r="J90" s="21"/>
      <c r="K90" s="127"/>
      <c r="L90" s="128"/>
      <c r="M90" s="71"/>
    </row>
    <row r="91" spans="2:13" ht="25.5" customHeight="1">
      <c r="B91" s="213" t="s">
        <v>135</v>
      </c>
      <c r="C91" s="216"/>
      <c r="D91" s="216"/>
      <c r="E91" s="216"/>
      <c r="F91" s="216"/>
      <c r="G91" s="216"/>
      <c r="H91" s="216"/>
      <c r="I91" s="217"/>
      <c r="J91" s="54"/>
      <c r="K91" s="127"/>
      <c r="L91" s="128"/>
      <c r="M91" s="71"/>
    </row>
    <row r="92" spans="2:13" ht="12.75" customHeight="1">
      <c r="B92" s="2" t="s">
        <v>2</v>
      </c>
      <c r="C92" s="3" t="s">
        <v>30</v>
      </c>
      <c r="D92" s="2"/>
      <c r="E92" s="2" t="s">
        <v>14</v>
      </c>
      <c r="F92" s="19">
        <v>750000000</v>
      </c>
      <c r="G92" s="19">
        <f>+F92*$L$7</f>
        <v>5726285250</v>
      </c>
      <c r="H92" s="19">
        <v>750000000</v>
      </c>
      <c r="I92" s="19">
        <f>+H92*$M$7</f>
        <v>5634552750</v>
      </c>
      <c r="J92" s="28"/>
      <c r="M92" s="71"/>
    </row>
    <row r="93" spans="1:13" ht="12.75" customHeight="1">
      <c r="A93" s="184"/>
      <c r="B93" s="2" t="s">
        <v>3</v>
      </c>
      <c r="C93" s="3" t="s">
        <v>190</v>
      </c>
      <c r="D93" s="2"/>
      <c r="E93" s="2" t="s">
        <v>14</v>
      </c>
      <c r="F93" s="19">
        <v>1250000000</v>
      </c>
      <c r="G93" s="19">
        <f>+F93*$L$7</f>
        <v>9543808750</v>
      </c>
      <c r="H93" s="19">
        <v>1250000000</v>
      </c>
      <c r="I93" s="19">
        <f aca="true" t="shared" si="2" ref="I93:I100">+H93*$M$7</f>
        <v>9390921250</v>
      </c>
      <c r="J93" s="28"/>
      <c r="M93" s="71"/>
    </row>
    <row r="94" spans="2:13" ht="12.75" customHeight="1">
      <c r="B94" s="2" t="s">
        <v>20</v>
      </c>
      <c r="C94" s="3" t="s">
        <v>215</v>
      </c>
      <c r="D94" s="2"/>
      <c r="E94" s="2" t="s">
        <v>14</v>
      </c>
      <c r="F94" s="19">
        <v>1500000000</v>
      </c>
      <c r="G94" s="19">
        <f>+F94*$L$7</f>
        <v>11452570500</v>
      </c>
      <c r="H94" s="19">
        <v>1500000000</v>
      </c>
      <c r="I94" s="19">
        <f t="shared" si="2"/>
        <v>11269105500</v>
      </c>
      <c r="J94" s="20"/>
      <c r="M94" s="20"/>
    </row>
    <row r="95" spans="2:12" ht="12.75" customHeight="1">
      <c r="B95" s="2" t="s">
        <v>4</v>
      </c>
      <c r="C95" s="3" t="s">
        <v>149</v>
      </c>
      <c r="D95" s="2"/>
      <c r="E95" s="2" t="s">
        <v>18</v>
      </c>
      <c r="F95" s="19">
        <v>1500000000</v>
      </c>
      <c r="G95" s="19">
        <f>+F95*$L$8</f>
        <v>10487701500</v>
      </c>
      <c r="H95" s="19">
        <v>1500000000</v>
      </c>
      <c r="I95" s="19">
        <f>+H95*$M$8</f>
        <v>10187223000</v>
      </c>
      <c r="J95" s="21"/>
      <c r="K95" s="116"/>
      <c r="L95" s="116"/>
    </row>
    <row r="96" spans="2:12" ht="12.75" customHeight="1">
      <c r="B96" s="2" t="s">
        <v>5</v>
      </c>
      <c r="C96" s="3" t="s">
        <v>148</v>
      </c>
      <c r="D96" s="2"/>
      <c r="E96" s="2" t="s">
        <v>14</v>
      </c>
      <c r="F96" s="19">
        <v>882456759.61</v>
      </c>
      <c r="G96" s="19">
        <f>+F96*$L$7</f>
        <v>6737598835.090052</v>
      </c>
      <c r="H96" s="19">
        <v>882456759.61</v>
      </c>
      <c r="I96" s="19">
        <f t="shared" si="2"/>
        <v>6629665548.822153</v>
      </c>
      <c r="J96" s="21"/>
      <c r="K96" s="104"/>
      <c r="L96" s="103"/>
    </row>
    <row r="97" spans="2:12" ht="12.75" customHeight="1">
      <c r="B97" s="2" t="s">
        <v>6</v>
      </c>
      <c r="C97" s="3" t="s">
        <v>150</v>
      </c>
      <c r="D97" s="2"/>
      <c r="E97" s="2" t="s">
        <v>14</v>
      </c>
      <c r="F97" s="19">
        <v>1081081081.08</v>
      </c>
      <c r="G97" s="19">
        <f>+F97*$L$7</f>
        <v>8254104864.85661</v>
      </c>
      <c r="H97" s="19">
        <v>1081081081.08</v>
      </c>
      <c r="I97" s="19">
        <f t="shared" si="2"/>
        <v>8121877837.829716</v>
      </c>
      <c r="J97" s="21"/>
      <c r="K97" s="104"/>
      <c r="L97" s="103"/>
    </row>
    <row r="98" spans="2:12" ht="12.75" customHeight="1">
      <c r="B98" s="2" t="s">
        <v>7</v>
      </c>
      <c r="C98" s="7" t="s">
        <v>151</v>
      </c>
      <c r="D98" s="5"/>
      <c r="E98" s="5" t="s">
        <v>14</v>
      </c>
      <c r="F98" s="19">
        <v>1144164759.73</v>
      </c>
      <c r="G98" s="19">
        <f>+F98*$L$7</f>
        <v>8735751716.282257</v>
      </c>
      <c r="H98" s="19">
        <v>1144164759.73</v>
      </c>
      <c r="I98" s="19">
        <f t="shared" si="2"/>
        <v>8595808924.519682</v>
      </c>
      <c r="J98" s="28"/>
      <c r="K98" s="118">
        <f>H92+H93+H94+H96+H97+H98+H99+H100</f>
        <v>9072365851.8</v>
      </c>
      <c r="L98" s="118" t="s">
        <v>216</v>
      </c>
    </row>
    <row r="99" spans="1:12" ht="12.75" customHeight="1">
      <c r="A99" s="186"/>
      <c r="B99" s="2" t="s">
        <v>8</v>
      </c>
      <c r="C99" s="3" t="s">
        <v>162</v>
      </c>
      <c r="D99" s="2"/>
      <c r="E99" s="2" t="s">
        <v>14</v>
      </c>
      <c r="F99" s="19">
        <v>1167406023.82</v>
      </c>
      <c r="G99" s="19">
        <f>+F99*$L$7</f>
        <v>8913199859.94882</v>
      </c>
      <c r="H99" s="19">
        <v>1167406023.82</v>
      </c>
      <c r="I99" s="19">
        <f t="shared" si="2"/>
        <v>8770414429.175396</v>
      </c>
      <c r="J99" s="28"/>
      <c r="K99" s="118">
        <f>H95</f>
        <v>1500000000</v>
      </c>
      <c r="L99" s="118" t="s">
        <v>220</v>
      </c>
    </row>
    <row r="100" spans="1:12" ht="12.75" customHeight="1" thickBot="1">
      <c r="A100" s="186"/>
      <c r="B100" s="2" t="s">
        <v>9</v>
      </c>
      <c r="C100" s="23" t="s">
        <v>171</v>
      </c>
      <c r="D100" s="22"/>
      <c r="E100" s="22" t="s">
        <v>14</v>
      </c>
      <c r="F100" s="24">
        <v>1297257227.56</v>
      </c>
      <c r="G100" s="19">
        <f>+F100*$L$7</f>
        <v>9904619903.510296</v>
      </c>
      <c r="H100" s="24">
        <v>1297257227.56</v>
      </c>
      <c r="I100" s="19">
        <f t="shared" si="2"/>
        <v>9745952372.007431</v>
      </c>
      <c r="J100" s="28"/>
      <c r="K100" s="118">
        <f>K98*M7+K99*M8</f>
        <v>78345521612.35437</v>
      </c>
      <c r="L100" s="119" t="s">
        <v>248</v>
      </c>
    </row>
    <row r="101" spans="2:12" ht="12.75" customHeight="1" thickBot="1" thickTop="1">
      <c r="B101" s="73"/>
      <c r="C101" s="67" t="s">
        <v>17</v>
      </c>
      <c r="D101" s="66"/>
      <c r="E101" s="66" t="s">
        <v>15</v>
      </c>
      <c r="F101" s="75"/>
      <c r="G101" s="68">
        <f>SUM(G92:G100)</f>
        <v>79755641179.68803</v>
      </c>
      <c r="H101" s="75"/>
      <c r="I101" s="68">
        <f>SUM(I92:I100)</f>
        <v>78345521612.35439</v>
      </c>
      <c r="J101" s="28"/>
      <c r="K101" s="115"/>
      <c r="L101" s="116"/>
    </row>
    <row r="102" spans="2:10" ht="16.5" thickTop="1">
      <c r="B102" s="35"/>
      <c r="C102" s="26"/>
      <c r="D102" s="27"/>
      <c r="E102" s="27"/>
      <c r="F102" s="28"/>
      <c r="G102" s="28"/>
      <c r="H102" s="28"/>
      <c r="I102" s="28"/>
      <c r="J102" s="78"/>
    </row>
    <row r="103" spans="2:10" ht="25.5" customHeight="1">
      <c r="B103" s="213" t="s">
        <v>136</v>
      </c>
      <c r="C103" s="216"/>
      <c r="D103" s="216"/>
      <c r="E103" s="216"/>
      <c r="F103" s="216"/>
      <c r="G103" s="216"/>
      <c r="H103" s="216"/>
      <c r="I103" s="217"/>
      <c r="J103" s="78"/>
    </row>
    <row r="104" spans="2:13" ht="12.75" customHeight="1">
      <c r="B104" s="2" t="s">
        <v>2</v>
      </c>
      <c r="C104" s="3" t="s">
        <v>29</v>
      </c>
      <c r="D104" s="2"/>
      <c r="E104" s="2" t="s">
        <v>14</v>
      </c>
      <c r="F104" s="32">
        <v>446000.73</v>
      </c>
      <c r="G104" s="19">
        <f>+F104*$L$7</f>
        <v>3405236.53558431</v>
      </c>
      <c r="H104" s="32">
        <v>446000.73</v>
      </c>
      <c r="I104" s="19">
        <f>+H104*$M$7</f>
        <v>3350686.18629801</v>
      </c>
      <c r="J104" s="21"/>
      <c r="K104" s="115"/>
      <c r="L104" s="116"/>
      <c r="M104" s="20"/>
    </row>
    <row r="105" spans="2:12" ht="12.75" customHeight="1">
      <c r="B105" s="2" t="s">
        <v>3</v>
      </c>
      <c r="C105" s="7" t="s">
        <v>152</v>
      </c>
      <c r="D105" s="5" t="s">
        <v>33</v>
      </c>
      <c r="E105" s="5" t="s">
        <v>14</v>
      </c>
      <c r="F105" s="32">
        <v>9356322.56</v>
      </c>
      <c r="G105" s="19">
        <f>+F105*$L$7</f>
        <v>71435962.49276033</v>
      </c>
      <c r="H105" s="32">
        <v>7479572.56</v>
      </c>
      <c r="I105" s="19">
        <f aca="true" t="shared" si="3" ref="I105:I113">+H105*$M$7</f>
        <v>56192061.51569672</v>
      </c>
      <c r="J105" s="21"/>
      <c r="K105" s="104"/>
      <c r="L105" s="104"/>
    </row>
    <row r="106" spans="2:12" ht="12.75" customHeight="1">
      <c r="B106" s="2" t="s">
        <v>20</v>
      </c>
      <c r="C106" s="3" t="s">
        <v>153</v>
      </c>
      <c r="D106" s="2" t="s">
        <v>60</v>
      </c>
      <c r="E106" s="2" t="s">
        <v>61</v>
      </c>
      <c r="F106" s="32">
        <v>15000000</v>
      </c>
      <c r="G106" s="19">
        <f>+F106*$L$9</f>
        <v>105895245</v>
      </c>
      <c r="H106" s="32">
        <v>15000000</v>
      </c>
      <c r="I106" s="19">
        <f>+H106*$M$9</f>
        <v>103939365</v>
      </c>
      <c r="J106" s="21"/>
      <c r="K106" s="118">
        <f>H104+H105+H107+H108+H109+H110+H111+H112+H113</f>
        <v>69517623.22</v>
      </c>
      <c r="L106" s="118" t="s">
        <v>216</v>
      </c>
    </row>
    <row r="107" spans="1:12" ht="12.75" customHeight="1">
      <c r="A107" s="262">
        <v>624</v>
      </c>
      <c r="B107" s="2" t="s">
        <v>4</v>
      </c>
      <c r="C107" s="3" t="s">
        <v>211</v>
      </c>
      <c r="D107" s="2" t="s">
        <v>60</v>
      </c>
      <c r="E107" s="2" t="s">
        <v>14</v>
      </c>
      <c r="F107" s="32">
        <v>10000000</v>
      </c>
      <c r="G107" s="19">
        <f aca="true" t="shared" si="4" ref="G107:G113">+F107*$L$7</f>
        <v>76350470</v>
      </c>
      <c r="H107" s="32">
        <v>0</v>
      </c>
      <c r="I107" s="19">
        <f t="shared" si="3"/>
        <v>0</v>
      </c>
      <c r="J107" s="21"/>
      <c r="K107" s="118">
        <f>H106</f>
        <v>15000000</v>
      </c>
      <c r="L107" s="118" t="s">
        <v>220</v>
      </c>
    </row>
    <row r="108" spans="1:12" ht="12.75" customHeight="1">
      <c r="A108" s="262"/>
      <c r="B108" s="2" t="s">
        <v>5</v>
      </c>
      <c r="C108" s="3" t="s">
        <v>154</v>
      </c>
      <c r="D108" s="2" t="s">
        <v>76</v>
      </c>
      <c r="E108" s="2" t="s">
        <v>14</v>
      </c>
      <c r="F108" s="32">
        <v>21893085.58</v>
      </c>
      <c r="G108" s="19">
        <f t="shared" si="4"/>
        <v>167154737.37832224</v>
      </c>
      <c r="H108" s="32">
        <v>10946542.78</v>
      </c>
      <c r="I108" s="19">
        <f t="shared" si="3"/>
        <v>82238496.96538886</v>
      </c>
      <c r="J108" s="21"/>
      <c r="K108" s="118">
        <f>K106*M7+K107*M9</f>
        <v>626206985.1169531</v>
      </c>
      <c r="L108" s="119" t="s">
        <v>248</v>
      </c>
    </row>
    <row r="109" spans="2:12" ht="12.75" customHeight="1">
      <c r="B109" s="2" t="s">
        <v>6</v>
      </c>
      <c r="C109" s="3" t="s">
        <v>155</v>
      </c>
      <c r="D109" s="2" t="s">
        <v>76</v>
      </c>
      <c r="E109" s="2" t="s">
        <v>14</v>
      </c>
      <c r="F109" s="32">
        <v>39800000</v>
      </c>
      <c r="G109" s="19">
        <f t="shared" si="4"/>
        <v>303874870.6</v>
      </c>
      <c r="H109" s="32">
        <v>19900000</v>
      </c>
      <c r="I109" s="19">
        <f t="shared" si="3"/>
        <v>149503466.3</v>
      </c>
      <c r="J109" s="21"/>
      <c r="K109" s="103"/>
      <c r="L109" s="103"/>
    </row>
    <row r="110" spans="2:12" ht="12.75" customHeight="1">
      <c r="B110" s="2" t="s">
        <v>7</v>
      </c>
      <c r="C110" s="3" t="s">
        <v>156</v>
      </c>
      <c r="D110" s="2" t="s">
        <v>76</v>
      </c>
      <c r="E110" s="2" t="s">
        <v>14</v>
      </c>
      <c r="F110" s="32">
        <v>11993603.4</v>
      </c>
      <c r="G110" s="19">
        <f t="shared" si="4"/>
        <v>91571725.65835981</v>
      </c>
      <c r="H110" s="32">
        <v>5996801.69</v>
      </c>
      <c r="I110" s="19">
        <f t="shared" si="3"/>
        <v>45052393.938125536</v>
      </c>
      <c r="J110" s="21"/>
      <c r="K110" s="103"/>
      <c r="L110" s="103"/>
    </row>
    <row r="111" spans="2:12" ht="12.75" customHeight="1">
      <c r="B111" s="2" t="s">
        <v>8</v>
      </c>
      <c r="C111" s="3" t="s">
        <v>77</v>
      </c>
      <c r="D111" s="2" t="s">
        <v>76</v>
      </c>
      <c r="E111" s="2" t="s">
        <v>14</v>
      </c>
      <c r="F111" s="32">
        <v>28556198.6</v>
      </c>
      <c r="G111" s="19">
        <f t="shared" si="4"/>
        <v>218027918.45233423</v>
      </c>
      <c r="H111" s="32">
        <v>14278099.3</v>
      </c>
      <c r="I111" s="19">
        <f t="shared" si="3"/>
        <v>107267604.9007841</v>
      </c>
      <c r="J111" s="21"/>
      <c r="K111" s="104"/>
      <c r="L111" s="103"/>
    </row>
    <row r="112" spans="2:12" ht="12.75" customHeight="1">
      <c r="B112" s="2" t="s">
        <v>9</v>
      </c>
      <c r="C112" s="3" t="s">
        <v>78</v>
      </c>
      <c r="D112" s="2" t="s">
        <v>76</v>
      </c>
      <c r="E112" s="2" t="s">
        <v>14</v>
      </c>
      <c r="F112" s="32">
        <v>20941212.31</v>
      </c>
      <c r="G112" s="19">
        <f t="shared" si="4"/>
        <v>159887140.22382855</v>
      </c>
      <c r="H112" s="32">
        <v>10470606.16</v>
      </c>
      <c r="I112" s="19">
        <f t="shared" si="3"/>
        <v>78662910.31065993</v>
      </c>
      <c r="J112" s="21"/>
      <c r="K112" s="116"/>
      <c r="L112" s="117"/>
    </row>
    <row r="113" spans="2:10" ht="12.75" customHeight="1" thickBot="1">
      <c r="B113" s="2" t="s">
        <v>10</v>
      </c>
      <c r="C113" s="23" t="s">
        <v>212</v>
      </c>
      <c r="D113" s="22" t="s">
        <v>163</v>
      </c>
      <c r="E113" s="22" t="s">
        <v>14</v>
      </c>
      <c r="F113" s="24">
        <v>200000000</v>
      </c>
      <c r="G113" s="19">
        <f t="shared" si="4"/>
        <v>1527009400</v>
      </c>
      <c r="H113" s="24">
        <v>0</v>
      </c>
      <c r="I113" s="19">
        <f t="shared" si="3"/>
        <v>0</v>
      </c>
      <c r="J113" s="21"/>
    </row>
    <row r="114" spans="2:10" ht="12.75" customHeight="1" thickBot="1" thickTop="1">
      <c r="B114" s="66"/>
      <c r="C114" s="67" t="s">
        <v>17</v>
      </c>
      <c r="D114" s="66"/>
      <c r="E114" s="66" t="s">
        <v>15</v>
      </c>
      <c r="F114" s="75"/>
      <c r="G114" s="68">
        <f>SUM(G104:G113)</f>
        <v>2724612706.3411894</v>
      </c>
      <c r="H114" s="75"/>
      <c r="I114" s="68">
        <f>SUM(I104:I113)</f>
        <v>626206985.1169531</v>
      </c>
      <c r="J114" s="28"/>
    </row>
    <row r="115" spans="1:10" ht="17.25" thickBot="1" thickTop="1">
      <c r="A115" s="186"/>
      <c r="B115" s="25"/>
      <c r="C115" s="26"/>
      <c r="D115" s="27"/>
      <c r="E115" s="27"/>
      <c r="F115" s="28"/>
      <c r="G115" s="28"/>
      <c r="H115" s="28"/>
      <c r="I115" s="44"/>
      <c r="J115" s="28"/>
    </row>
    <row r="116" spans="2:10" ht="12.75" customHeight="1" thickBot="1" thickTop="1">
      <c r="B116" s="204" t="s">
        <v>260</v>
      </c>
      <c r="C116" s="205"/>
      <c r="D116" s="206"/>
      <c r="E116" s="66" t="s">
        <v>15</v>
      </c>
      <c r="F116" s="68"/>
      <c r="G116" s="68">
        <f>+G114+G101</f>
        <v>82480253886.02922</v>
      </c>
      <c r="H116" s="68"/>
      <c r="I116" s="68">
        <f>+I114+I101</f>
        <v>78971728597.47134</v>
      </c>
      <c r="J116" s="21"/>
    </row>
    <row r="117" spans="2:12" ht="12.75" customHeight="1" thickBot="1" thickTop="1">
      <c r="B117" s="79"/>
      <c r="C117" s="76"/>
      <c r="D117" s="76"/>
      <c r="E117" s="79"/>
      <c r="F117" s="80"/>
      <c r="G117" s="81"/>
      <c r="H117" s="28"/>
      <c r="I117" s="28"/>
      <c r="J117" s="21"/>
      <c r="K117" s="118"/>
      <c r="L117" s="118"/>
    </row>
    <row r="118" spans="2:12" ht="25.5" customHeight="1" thickBot="1" thickTop="1">
      <c r="B118" s="204" t="s">
        <v>139</v>
      </c>
      <c r="C118" s="218"/>
      <c r="D118" s="82"/>
      <c r="E118" s="66" t="s">
        <v>15</v>
      </c>
      <c r="F118" s="83"/>
      <c r="G118" s="68">
        <f>+G116+G89</f>
        <v>206604592899.79095</v>
      </c>
      <c r="H118" s="68"/>
      <c r="I118" s="68">
        <f>+I116+I89</f>
        <v>203515433215.60156</v>
      </c>
      <c r="J118" s="21"/>
      <c r="K118" s="129">
        <f>I118-I87</f>
        <v>177010005698.87427</v>
      </c>
      <c r="L118" s="129" t="s">
        <v>261</v>
      </c>
    </row>
    <row r="119" spans="2:12" ht="12.75" customHeight="1" thickTop="1">
      <c r="B119" s="84"/>
      <c r="C119" s="85"/>
      <c r="D119" s="84"/>
      <c r="E119" s="84"/>
      <c r="F119" s="84"/>
      <c r="G119" s="84"/>
      <c r="H119" s="20"/>
      <c r="I119" s="86"/>
      <c r="J119" s="21"/>
      <c r="K119" s="118"/>
      <c r="L119" s="119"/>
    </row>
    <row r="120" spans="2:10" ht="12.75" customHeight="1" thickBot="1">
      <c r="B120" s="20"/>
      <c r="C120" s="20"/>
      <c r="D120" s="35"/>
      <c r="E120" s="35"/>
      <c r="F120" s="182"/>
      <c r="G120" s="20"/>
      <c r="H120" s="20"/>
      <c r="I120" s="86"/>
      <c r="J120" s="21"/>
    </row>
    <row r="121" spans="1:10" ht="25.5" customHeight="1" thickBot="1" thickTop="1">
      <c r="A121" s="189"/>
      <c r="B121" s="244" t="s">
        <v>95</v>
      </c>
      <c r="C121" s="245"/>
      <c r="D121" s="245"/>
      <c r="E121" s="245"/>
      <c r="F121" s="245"/>
      <c r="G121" s="245"/>
      <c r="H121" s="245"/>
      <c r="I121" s="246"/>
      <c r="J121" s="21"/>
    </row>
    <row r="122" spans="2:13" ht="12.75" customHeight="1" thickTop="1">
      <c r="B122" s="87"/>
      <c r="C122" s="11"/>
      <c r="D122" s="11"/>
      <c r="E122" s="11"/>
      <c r="F122" s="11"/>
      <c r="G122" s="88"/>
      <c r="H122" s="88"/>
      <c r="I122" s="89"/>
      <c r="J122" s="21"/>
      <c r="K122" s="55"/>
      <c r="L122" s="55"/>
      <c r="M122" s="55"/>
    </row>
    <row r="123" spans="2:13" ht="25.5" customHeight="1">
      <c r="B123" s="193" t="s">
        <v>230</v>
      </c>
      <c r="C123" s="194"/>
      <c r="D123" s="194"/>
      <c r="E123" s="194"/>
      <c r="F123" s="194"/>
      <c r="G123" s="194"/>
      <c r="H123" s="194"/>
      <c r="I123" s="195"/>
      <c r="J123" s="21"/>
      <c r="K123" s="207" t="s">
        <v>214</v>
      </c>
      <c r="L123" s="208"/>
      <c r="M123" s="209"/>
    </row>
    <row r="124" spans="2:13" ht="12.75" customHeight="1">
      <c r="B124" s="90"/>
      <c r="C124" s="90"/>
      <c r="D124" s="17"/>
      <c r="E124" s="14"/>
      <c r="F124" s="14"/>
      <c r="G124" s="14"/>
      <c r="H124" s="91"/>
      <c r="I124" s="15"/>
      <c r="J124" s="21"/>
      <c r="K124" s="210"/>
      <c r="L124" s="211"/>
      <c r="M124" s="212"/>
    </row>
    <row r="125" spans="1:13" ht="12.75" customHeight="1">
      <c r="A125" s="188"/>
      <c r="B125" s="2" t="s">
        <v>2</v>
      </c>
      <c r="C125" s="3" t="s">
        <v>164</v>
      </c>
      <c r="D125" s="2" t="s">
        <v>96</v>
      </c>
      <c r="E125" s="2" t="s">
        <v>14</v>
      </c>
      <c r="F125" s="4">
        <v>14600</v>
      </c>
      <c r="G125" s="4">
        <f>+F125*$L$126</f>
        <v>111471.6862</v>
      </c>
      <c r="H125" s="4">
        <v>14600</v>
      </c>
      <c r="I125" s="4">
        <f>+H125*$M$126</f>
        <v>109685.9602</v>
      </c>
      <c r="J125" s="21"/>
      <c r="K125" s="174"/>
      <c r="L125" s="175" t="s">
        <v>233</v>
      </c>
      <c r="M125" s="176" t="s">
        <v>253</v>
      </c>
    </row>
    <row r="126" spans="1:13" ht="22.5">
      <c r="A126" s="188"/>
      <c r="B126" s="2" t="s">
        <v>3</v>
      </c>
      <c r="C126" s="1" t="s">
        <v>97</v>
      </c>
      <c r="D126" s="2" t="s">
        <v>96</v>
      </c>
      <c r="E126" s="2" t="s">
        <v>14</v>
      </c>
      <c r="F126" s="4">
        <v>86300</v>
      </c>
      <c r="G126" s="4">
        <f aca="true" t="shared" si="5" ref="G126:G150">+F126*$L$126</f>
        <v>658904.5561</v>
      </c>
      <c r="H126" s="4">
        <v>86300</v>
      </c>
      <c r="I126" s="4">
        <f aca="true" t="shared" si="6" ref="I126:I150">+H126*$M$126</f>
        <v>648349.2031</v>
      </c>
      <c r="J126" s="132"/>
      <c r="K126" s="177" t="s">
        <v>14</v>
      </c>
      <c r="L126" s="181">
        <v>7.635047</v>
      </c>
      <c r="M126" s="180">
        <v>7.512737</v>
      </c>
    </row>
    <row r="127" spans="1:13" ht="12.75" customHeight="1">
      <c r="A127" s="188"/>
      <c r="B127" s="2" t="s">
        <v>20</v>
      </c>
      <c r="C127" s="3" t="s">
        <v>98</v>
      </c>
      <c r="D127" s="2" t="s">
        <v>96</v>
      </c>
      <c r="E127" s="2" t="s">
        <v>14</v>
      </c>
      <c r="F127" s="4">
        <v>1480000</v>
      </c>
      <c r="G127" s="4">
        <f t="shared" si="5"/>
        <v>11299869.56</v>
      </c>
      <c r="H127" s="4">
        <v>740000</v>
      </c>
      <c r="I127" s="4">
        <f t="shared" si="6"/>
        <v>5559425.38</v>
      </c>
      <c r="J127" s="132"/>
      <c r="K127" s="178" t="s">
        <v>18</v>
      </c>
      <c r="L127" s="179">
        <v>6.991801</v>
      </c>
      <c r="M127" s="180">
        <v>6.791482</v>
      </c>
    </row>
    <row r="128" spans="2:10" ht="12.75" customHeight="1">
      <c r="B128" s="2" t="s">
        <v>4</v>
      </c>
      <c r="C128" s="3" t="s">
        <v>99</v>
      </c>
      <c r="D128" s="2" t="s">
        <v>96</v>
      </c>
      <c r="E128" s="2" t="s">
        <v>14</v>
      </c>
      <c r="F128" s="4">
        <v>5850000</v>
      </c>
      <c r="G128" s="4">
        <f t="shared" si="5"/>
        <v>44665024.95</v>
      </c>
      <c r="H128" s="4">
        <v>5200000</v>
      </c>
      <c r="I128" s="4">
        <f t="shared" si="6"/>
        <v>39066232.400000006</v>
      </c>
      <c r="J128" s="21"/>
    </row>
    <row r="129" spans="2:10" ht="22.5">
      <c r="B129" s="2" t="s">
        <v>5</v>
      </c>
      <c r="C129" s="8" t="s">
        <v>172</v>
      </c>
      <c r="D129" s="5" t="s">
        <v>96</v>
      </c>
      <c r="E129" s="5" t="s">
        <v>14</v>
      </c>
      <c r="F129" s="4">
        <v>792000</v>
      </c>
      <c r="G129" s="4">
        <f t="shared" si="5"/>
        <v>6046957.224</v>
      </c>
      <c r="H129" s="6">
        <v>0</v>
      </c>
      <c r="I129" s="4">
        <f t="shared" si="6"/>
        <v>0</v>
      </c>
      <c r="J129" s="21"/>
    </row>
    <row r="130" spans="1:11" ht="12.75" customHeight="1">
      <c r="A130" s="186"/>
      <c r="B130" s="2" t="s">
        <v>6</v>
      </c>
      <c r="C130" s="7" t="s">
        <v>100</v>
      </c>
      <c r="D130" s="5" t="s">
        <v>96</v>
      </c>
      <c r="E130" s="2" t="s">
        <v>14</v>
      </c>
      <c r="F130" s="4">
        <v>3738000</v>
      </c>
      <c r="G130" s="4">
        <f t="shared" si="5"/>
        <v>28539805.686</v>
      </c>
      <c r="H130" s="6">
        <v>3738000</v>
      </c>
      <c r="I130" s="4">
        <f t="shared" si="6"/>
        <v>28082610.906000003</v>
      </c>
      <c r="J130" s="28"/>
      <c r="K130" s="40"/>
    </row>
    <row r="131" spans="2:10" ht="12.75" customHeight="1">
      <c r="B131" s="2" t="s">
        <v>7</v>
      </c>
      <c r="C131" s="7" t="s">
        <v>101</v>
      </c>
      <c r="D131" s="5" t="s">
        <v>96</v>
      </c>
      <c r="E131" s="2" t="s">
        <v>14</v>
      </c>
      <c r="F131" s="4">
        <v>4360000</v>
      </c>
      <c r="G131" s="4">
        <f t="shared" si="5"/>
        <v>33288804.92</v>
      </c>
      <c r="H131" s="6">
        <v>4360000</v>
      </c>
      <c r="I131" s="4">
        <f t="shared" si="6"/>
        <v>32755533.32</v>
      </c>
      <c r="J131" s="44"/>
    </row>
    <row r="132" spans="2:10" ht="12.75" customHeight="1">
      <c r="B132" s="2" t="s">
        <v>8</v>
      </c>
      <c r="C132" s="7" t="s">
        <v>102</v>
      </c>
      <c r="D132" s="5" t="s">
        <v>96</v>
      </c>
      <c r="E132" s="2" t="s">
        <v>14</v>
      </c>
      <c r="F132" s="4">
        <v>5035600</v>
      </c>
      <c r="G132" s="4">
        <f t="shared" si="5"/>
        <v>38447042.673200004</v>
      </c>
      <c r="H132" s="6">
        <v>5035600</v>
      </c>
      <c r="I132" s="4">
        <f t="shared" si="6"/>
        <v>37831138.4372</v>
      </c>
      <c r="J132" s="78"/>
    </row>
    <row r="133" spans="2:10" ht="22.5">
      <c r="B133" s="2" t="s">
        <v>9</v>
      </c>
      <c r="C133" s="8" t="s">
        <v>173</v>
      </c>
      <c r="D133" s="5" t="s">
        <v>96</v>
      </c>
      <c r="E133" s="2" t="s">
        <v>14</v>
      </c>
      <c r="F133" s="4">
        <v>3249500</v>
      </c>
      <c r="G133" s="4">
        <f t="shared" si="5"/>
        <v>24810085.2265</v>
      </c>
      <c r="H133" s="6">
        <v>3249500</v>
      </c>
      <c r="I133" s="4">
        <f t="shared" si="6"/>
        <v>24412638.881500002</v>
      </c>
      <c r="J133" s="21"/>
    </row>
    <row r="134" spans="2:10" ht="22.5">
      <c r="B134" s="2" t="s">
        <v>10</v>
      </c>
      <c r="C134" s="8" t="s">
        <v>174</v>
      </c>
      <c r="D134" s="5" t="s">
        <v>96</v>
      </c>
      <c r="E134" s="2" t="s">
        <v>14</v>
      </c>
      <c r="F134" s="4">
        <v>3264000</v>
      </c>
      <c r="G134" s="4">
        <f t="shared" si="5"/>
        <v>24920793.408</v>
      </c>
      <c r="H134" s="6">
        <v>3264000</v>
      </c>
      <c r="I134" s="4">
        <f t="shared" si="6"/>
        <v>24521573.568</v>
      </c>
      <c r="J134" s="28"/>
    </row>
    <row r="135" spans="2:10" ht="22.5">
      <c r="B135" s="2" t="s">
        <v>11</v>
      </c>
      <c r="C135" s="8" t="s">
        <v>175</v>
      </c>
      <c r="D135" s="5" t="s">
        <v>96</v>
      </c>
      <c r="E135" s="2" t="s">
        <v>14</v>
      </c>
      <c r="F135" s="4">
        <v>1715000</v>
      </c>
      <c r="G135" s="4">
        <f t="shared" si="5"/>
        <v>13094105.605</v>
      </c>
      <c r="H135" s="6">
        <v>1715000</v>
      </c>
      <c r="I135" s="4">
        <f t="shared" si="6"/>
        <v>12884343.955</v>
      </c>
      <c r="J135" s="28"/>
    </row>
    <row r="136" spans="1:10" ht="22.5">
      <c r="A136" s="186"/>
      <c r="B136" s="2" t="s">
        <v>12</v>
      </c>
      <c r="C136" s="8" t="s">
        <v>176</v>
      </c>
      <c r="D136" s="5" t="s">
        <v>96</v>
      </c>
      <c r="E136" s="2" t="s">
        <v>14</v>
      </c>
      <c r="F136" s="4">
        <v>7716000</v>
      </c>
      <c r="G136" s="4">
        <f t="shared" si="5"/>
        <v>58912022.652</v>
      </c>
      <c r="H136" s="6">
        <v>7716000</v>
      </c>
      <c r="I136" s="4">
        <f t="shared" si="6"/>
        <v>57968278.692</v>
      </c>
      <c r="J136" s="28"/>
    </row>
    <row r="137" spans="1:10" ht="22.5">
      <c r="A137" s="186"/>
      <c r="B137" s="2" t="s">
        <v>21</v>
      </c>
      <c r="C137" s="1" t="s">
        <v>177</v>
      </c>
      <c r="D137" s="2" t="s">
        <v>96</v>
      </c>
      <c r="E137" s="2" t="s">
        <v>14</v>
      </c>
      <c r="F137" s="4">
        <v>1348000</v>
      </c>
      <c r="G137" s="4">
        <f t="shared" si="5"/>
        <v>10292043.356</v>
      </c>
      <c r="H137" s="4">
        <v>1348000</v>
      </c>
      <c r="I137" s="4">
        <f t="shared" si="6"/>
        <v>10127169.476</v>
      </c>
      <c r="J137" s="28"/>
    </row>
    <row r="138" spans="2:10" ht="22.5">
      <c r="B138" s="2" t="s">
        <v>22</v>
      </c>
      <c r="C138" s="1" t="s">
        <v>226</v>
      </c>
      <c r="D138" s="2" t="s">
        <v>96</v>
      </c>
      <c r="E138" s="2" t="s">
        <v>14</v>
      </c>
      <c r="F138" s="4">
        <v>1152394</v>
      </c>
      <c r="G138" s="4">
        <f t="shared" si="5"/>
        <v>8798582.352518</v>
      </c>
      <c r="H138" s="4">
        <v>1152394</v>
      </c>
      <c r="I138" s="4">
        <f t="shared" si="6"/>
        <v>8657633.042378</v>
      </c>
      <c r="J138" s="28"/>
    </row>
    <row r="139" spans="1:12" ht="22.5">
      <c r="A139" s="186"/>
      <c r="B139" s="2" t="s">
        <v>23</v>
      </c>
      <c r="C139" s="13" t="s">
        <v>103</v>
      </c>
      <c r="D139" s="2" t="s">
        <v>96</v>
      </c>
      <c r="E139" s="2" t="s">
        <v>14</v>
      </c>
      <c r="F139" s="4">
        <v>3444000</v>
      </c>
      <c r="G139" s="4">
        <f t="shared" si="5"/>
        <v>26295101.868</v>
      </c>
      <c r="H139" s="4">
        <v>3444000</v>
      </c>
      <c r="I139" s="4">
        <f t="shared" si="6"/>
        <v>25873866.228</v>
      </c>
      <c r="J139" s="28"/>
      <c r="L139" s="40"/>
    </row>
    <row r="140" spans="2:10" ht="22.5">
      <c r="B140" s="2" t="s">
        <v>24</v>
      </c>
      <c r="C140" s="9" t="s">
        <v>104</v>
      </c>
      <c r="D140" s="5" t="s">
        <v>96</v>
      </c>
      <c r="E140" s="2" t="s">
        <v>14</v>
      </c>
      <c r="F140" s="4">
        <v>3141000</v>
      </c>
      <c r="G140" s="4">
        <f t="shared" si="5"/>
        <v>23981682.627</v>
      </c>
      <c r="H140" s="6">
        <v>3141000</v>
      </c>
      <c r="I140" s="4">
        <f t="shared" si="6"/>
        <v>23597506.917000003</v>
      </c>
      <c r="J140" s="86"/>
    </row>
    <row r="141" spans="2:10" ht="22.5">
      <c r="B141" s="2" t="s">
        <v>34</v>
      </c>
      <c r="C141" s="9" t="s">
        <v>105</v>
      </c>
      <c r="D141" s="5" t="s">
        <v>96</v>
      </c>
      <c r="E141" s="2" t="s">
        <v>14</v>
      </c>
      <c r="F141" s="4">
        <v>3620000</v>
      </c>
      <c r="G141" s="4">
        <f t="shared" si="5"/>
        <v>27638870.14</v>
      </c>
      <c r="H141" s="6">
        <v>3620000</v>
      </c>
      <c r="I141" s="4">
        <f t="shared" si="6"/>
        <v>27196107.94</v>
      </c>
      <c r="J141" s="86"/>
    </row>
    <row r="142" spans="1:10" ht="22.5">
      <c r="A142" s="262">
        <v>625</v>
      </c>
      <c r="B142" s="2" t="s">
        <v>35</v>
      </c>
      <c r="C142" s="9" t="s">
        <v>106</v>
      </c>
      <c r="D142" s="5" t="s">
        <v>96</v>
      </c>
      <c r="E142" s="2" t="s">
        <v>14</v>
      </c>
      <c r="F142" s="4">
        <v>7600000</v>
      </c>
      <c r="G142" s="4">
        <f t="shared" si="5"/>
        <v>58026357.2</v>
      </c>
      <c r="H142" s="6">
        <v>7600000</v>
      </c>
      <c r="I142" s="4">
        <f t="shared" si="6"/>
        <v>57096801.2</v>
      </c>
      <c r="J142" s="92"/>
    </row>
    <row r="143" spans="1:14" ht="22.5">
      <c r="A143" s="262"/>
      <c r="B143" s="2" t="s">
        <v>36</v>
      </c>
      <c r="C143" s="9" t="s">
        <v>178</v>
      </c>
      <c r="D143" s="5" t="s">
        <v>96</v>
      </c>
      <c r="E143" s="2" t="s">
        <v>14</v>
      </c>
      <c r="F143" s="4">
        <v>2336001</v>
      </c>
      <c r="G143" s="4">
        <f t="shared" si="5"/>
        <v>17835477.427047</v>
      </c>
      <c r="H143" s="6">
        <v>2336001</v>
      </c>
      <c r="I143" s="4">
        <f t="shared" si="6"/>
        <v>17549761.144737</v>
      </c>
      <c r="J143" s="93"/>
      <c r="K143" s="20"/>
      <c r="L143" s="43"/>
      <c r="M143" s="43"/>
      <c r="N143" s="42"/>
    </row>
    <row r="144" spans="2:14" ht="12.75" customHeight="1">
      <c r="B144" s="2" t="s">
        <v>37</v>
      </c>
      <c r="C144" s="9" t="s">
        <v>107</v>
      </c>
      <c r="D144" s="5" t="s">
        <v>96</v>
      </c>
      <c r="E144" s="2" t="s">
        <v>14</v>
      </c>
      <c r="F144" s="4">
        <v>6780000</v>
      </c>
      <c r="G144" s="4">
        <f t="shared" si="5"/>
        <v>51765618.660000004</v>
      </c>
      <c r="H144" s="6">
        <v>6780000</v>
      </c>
      <c r="I144" s="4">
        <f t="shared" si="6"/>
        <v>50936356.86</v>
      </c>
      <c r="J144" s="94"/>
      <c r="K144" s="20"/>
      <c r="L144" s="20"/>
      <c r="M144" s="20"/>
      <c r="N144" s="20"/>
    </row>
    <row r="145" spans="2:14" ht="12.75" customHeight="1">
      <c r="B145" s="2" t="s">
        <v>38</v>
      </c>
      <c r="C145" s="9" t="s">
        <v>108</v>
      </c>
      <c r="D145" s="5" t="s">
        <v>96</v>
      </c>
      <c r="E145" s="5" t="s">
        <v>14</v>
      </c>
      <c r="F145" s="6">
        <v>16920000</v>
      </c>
      <c r="G145" s="4">
        <f t="shared" si="5"/>
        <v>129184995.24000001</v>
      </c>
      <c r="H145" s="6">
        <v>15040000</v>
      </c>
      <c r="I145" s="4">
        <f t="shared" si="6"/>
        <v>112991564.48</v>
      </c>
      <c r="J145" s="95"/>
      <c r="M145" s="20"/>
      <c r="N145" s="20"/>
    </row>
    <row r="146" spans="2:15" ht="12.75" customHeight="1">
      <c r="B146" s="2" t="s">
        <v>39</v>
      </c>
      <c r="C146" s="9" t="s">
        <v>179</v>
      </c>
      <c r="D146" s="5" t="s">
        <v>96</v>
      </c>
      <c r="E146" s="5" t="s">
        <v>14</v>
      </c>
      <c r="F146" s="6">
        <v>14037808</v>
      </c>
      <c r="G146" s="4">
        <f t="shared" si="5"/>
        <v>107179323.856976</v>
      </c>
      <c r="H146" s="6">
        <v>14037808</v>
      </c>
      <c r="I146" s="4">
        <f t="shared" si="6"/>
        <v>105462359.560496</v>
      </c>
      <c r="J146" s="45"/>
      <c r="M146" s="20"/>
      <c r="N146" s="134"/>
      <c r="O146" s="20"/>
    </row>
    <row r="147" spans="2:15" ht="12.75" customHeight="1">
      <c r="B147" s="2" t="s">
        <v>40</v>
      </c>
      <c r="C147" s="9" t="s">
        <v>180</v>
      </c>
      <c r="D147" s="5" t="s">
        <v>96</v>
      </c>
      <c r="E147" s="5" t="s">
        <v>14</v>
      </c>
      <c r="F147" s="6">
        <v>10500000</v>
      </c>
      <c r="G147" s="4">
        <f t="shared" si="5"/>
        <v>80167993.5</v>
      </c>
      <c r="H147" s="6">
        <v>10500000</v>
      </c>
      <c r="I147" s="4">
        <f t="shared" si="6"/>
        <v>78883738.5</v>
      </c>
      <c r="J147" s="135"/>
      <c r="M147" s="20"/>
      <c r="N147" s="20"/>
      <c r="O147" s="20"/>
    </row>
    <row r="148" spans="2:15" ht="12.75" customHeight="1">
      <c r="B148" s="2" t="s">
        <v>41</v>
      </c>
      <c r="C148" s="9" t="s">
        <v>223</v>
      </c>
      <c r="D148" s="5" t="s">
        <v>96</v>
      </c>
      <c r="E148" s="5" t="s">
        <v>14</v>
      </c>
      <c r="F148" s="6">
        <v>18803571.43</v>
      </c>
      <c r="G148" s="4">
        <f t="shared" si="5"/>
        <v>143566151.6359072</v>
      </c>
      <c r="H148" s="6">
        <v>17410714.29</v>
      </c>
      <c r="I148" s="4">
        <f t="shared" si="6"/>
        <v>130802117.44291173</v>
      </c>
      <c r="J148" s="135"/>
      <c r="M148" s="20"/>
      <c r="N148" s="20"/>
      <c r="O148" s="20"/>
    </row>
    <row r="149" spans="2:14" ht="12.75" customHeight="1">
      <c r="B149" s="2" t="s">
        <v>42</v>
      </c>
      <c r="C149" s="9" t="s">
        <v>227</v>
      </c>
      <c r="D149" s="5" t="s">
        <v>96</v>
      </c>
      <c r="E149" s="5" t="s">
        <v>14</v>
      </c>
      <c r="F149" s="6">
        <v>24000000</v>
      </c>
      <c r="G149" s="4">
        <f t="shared" si="5"/>
        <v>183241128</v>
      </c>
      <c r="H149" s="6">
        <v>23250000</v>
      </c>
      <c r="I149" s="4">
        <f t="shared" si="6"/>
        <v>174671135.25</v>
      </c>
      <c r="J149" s="135"/>
      <c r="N149" s="20"/>
    </row>
    <row r="150" spans="2:10" ht="12.75" customHeight="1" thickBot="1">
      <c r="B150" s="2" t="s">
        <v>43</v>
      </c>
      <c r="C150" s="9" t="s">
        <v>262</v>
      </c>
      <c r="D150" s="5" t="s">
        <v>96</v>
      </c>
      <c r="E150" s="5" t="s">
        <v>14</v>
      </c>
      <c r="F150" s="6">
        <v>0</v>
      </c>
      <c r="G150" s="4">
        <f t="shared" si="5"/>
        <v>0</v>
      </c>
      <c r="H150" s="6">
        <v>21000000</v>
      </c>
      <c r="I150" s="4">
        <f t="shared" si="6"/>
        <v>157767477</v>
      </c>
      <c r="J150" s="45"/>
    </row>
    <row r="151" spans="1:10" ht="12.75" customHeight="1" thickBot="1" thickTop="1">
      <c r="A151" s="189"/>
      <c r="B151" s="173"/>
      <c r="C151" s="58" t="s">
        <v>17</v>
      </c>
      <c r="D151" s="159" t="s">
        <v>96</v>
      </c>
      <c r="E151" s="160" t="s">
        <v>15</v>
      </c>
      <c r="F151" s="161"/>
      <c r="G151" s="161">
        <f>SUM(G125:G150)</f>
        <v>1152768214.0104482</v>
      </c>
      <c r="H151" s="161"/>
      <c r="I151" s="161">
        <f>SUM(I125:I150)</f>
        <v>1245453405.7445226</v>
      </c>
      <c r="J151" s="45"/>
    </row>
    <row r="152" spans="2:10" ht="12.75" customHeight="1" thickTop="1">
      <c r="B152" s="27"/>
      <c r="C152" s="59"/>
      <c r="D152" s="27"/>
      <c r="E152" s="27"/>
      <c r="F152" s="35"/>
      <c r="G152" s="35"/>
      <c r="H152" s="45"/>
      <c r="I152" s="45"/>
      <c r="J152" s="45"/>
    </row>
    <row r="153" spans="2:10" ht="12.75" customHeight="1">
      <c r="B153" s="2" t="s">
        <v>44</v>
      </c>
      <c r="C153" s="3" t="s">
        <v>110</v>
      </c>
      <c r="D153" s="2" t="s">
        <v>109</v>
      </c>
      <c r="E153" s="2" t="s">
        <v>18</v>
      </c>
      <c r="F153" s="4">
        <v>228672.64000000013</v>
      </c>
      <c r="G153" s="4">
        <f>+F153*$L$127</f>
        <v>1598833.5930246408</v>
      </c>
      <c r="H153" s="4">
        <v>0</v>
      </c>
      <c r="I153" s="4">
        <f>+H153*$M$127</f>
        <v>0</v>
      </c>
      <c r="J153" s="45"/>
    </row>
    <row r="154" spans="1:10" ht="12.75" customHeight="1">
      <c r="A154" s="188"/>
      <c r="B154" s="2" t="s">
        <v>45</v>
      </c>
      <c r="C154" s="3" t="s">
        <v>111</v>
      </c>
      <c r="D154" s="2" t="s">
        <v>109</v>
      </c>
      <c r="E154" s="2" t="s">
        <v>18</v>
      </c>
      <c r="F154" s="4">
        <v>20200000</v>
      </c>
      <c r="G154" s="4">
        <f>+F154*$L$127</f>
        <v>141234380.2</v>
      </c>
      <c r="H154" s="4">
        <v>10100000</v>
      </c>
      <c r="I154" s="4">
        <f>+H154*$M$127</f>
        <v>68593968.2</v>
      </c>
      <c r="J154" s="45"/>
    </row>
    <row r="155" spans="1:10" ht="12.75" customHeight="1">
      <c r="A155" s="188"/>
      <c r="B155" s="2" t="s">
        <v>46</v>
      </c>
      <c r="C155" s="3" t="s">
        <v>112</v>
      </c>
      <c r="D155" s="2" t="s">
        <v>109</v>
      </c>
      <c r="E155" s="2" t="s">
        <v>18</v>
      </c>
      <c r="F155" s="4">
        <v>2955213.1899999958</v>
      </c>
      <c r="G155" s="4">
        <f>+F155*$L$127</f>
        <v>20662262.53705516</v>
      </c>
      <c r="H155" s="4">
        <v>1970142.1099999957</v>
      </c>
      <c r="I155" s="4">
        <f>+H155*$M$127</f>
        <v>13380184.67750699</v>
      </c>
      <c r="J155" s="45"/>
    </row>
    <row r="156" spans="1:10" ht="12.75" customHeight="1">
      <c r="A156" s="188"/>
      <c r="B156" s="2" t="s">
        <v>47</v>
      </c>
      <c r="C156" s="3" t="s">
        <v>113</v>
      </c>
      <c r="D156" s="2" t="s">
        <v>109</v>
      </c>
      <c r="E156" s="2" t="s">
        <v>14</v>
      </c>
      <c r="F156" s="4">
        <v>5192368.069999999</v>
      </c>
      <c r="G156" s="4">
        <f>+F156*$L$126</f>
        <v>39643974.255749285</v>
      </c>
      <c r="H156" s="4">
        <v>3894276.039999999</v>
      </c>
      <c r="I156" s="4">
        <f>+H156*$M$126</f>
        <v>29256671.693921477</v>
      </c>
      <c r="J156" s="45"/>
    </row>
    <row r="157" spans="2:10" ht="12.75" customHeight="1">
      <c r="B157" s="2" t="s">
        <v>48</v>
      </c>
      <c r="C157" s="3" t="s">
        <v>181</v>
      </c>
      <c r="D157" s="2" t="s">
        <v>109</v>
      </c>
      <c r="E157" s="2" t="s">
        <v>14</v>
      </c>
      <c r="F157" s="4">
        <v>13766229.57</v>
      </c>
      <c r="G157" s="4">
        <f aca="true" t="shared" si="7" ref="G157:G177">+F157*$L$126</f>
        <v>105105809.7797398</v>
      </c>
      <c r="H157" s="4">
        <v>11800048.39</v>
      </c>
      <c r="I157" s="4">
        <f aca="true" t="shared" si="8" ref="I157:I177">+H157*$M$126</f>
        <v>88650660.14134344</v>
      </c>
      <c r="J157" s="45"/>
    </row>
    <row r="158" spans="2:10" ht="12.75" customHeight="1">
      <c r="B158" s="2" t="s">
        <v>49</v>
      </c>
      <c r="C158" s="3" t="s">
        <v>114</v>
      </c>
      <c r="D158" s="2" t="s">
        <v>109</v>
      </c>
      <c r="E158" s="2" t="s">
        <v>14</v>
      </c>
      <c r="F158" s="4">
        <v>13984527.209999997</v>
      </c>
      <c r="G158" s="4">
        <f t="shared" si="7"/>
        <v>106772522.52112885</v>
      </c>
      <c r="H158" s="4">
        <v>12236579.959999997</v>
      </c>
      <c r="I158" s="4">
        <f t="shared" si="8"/>
        <v>91930207.0189505</v>
      </c>
      <c r="J158" s="45"/>
    </row>
    <row r="159" spans="2:10" ht="12.75" customHeight="1">
      <c r="B159" s="2" t="s">
        <v>50</v>
      </c>
      <c r="C159" s="3" t="s">
        <v>115</v>
      </c>
      <c r="D159" s="2" t="s">
        <v>109</v>
      </c>
      <c r="E159" s="2" t="s">
        <v>14</v>
      </c>
      <c r="F159" s="4">
        <v>13893925.229999997</v>
      </c>
      <c r="G159" s="4">
        <f t="shared" si="7"/>
        <v>106080772.14553578</v>
      </c>
      <c r="H159" s="4">
        <v>12350155.749999996</v>
      </c>
      <c r="I159" s="4">
        <f t="shared" si="8"/>
        <v>92783472.05878773</v>
      </c>
      <c r="J159" s="45"/>
    </row>
    <row r="160" spans="2:10" ht="12.75" customHeight="1">
      <c r="B160" s="2" t="s">
        <v>51</v>
      </c>
      <c r="C160" s="3" t="s">
        <v>116</v>
      </c>
      <c r="D160" s="2" t="s">
        <v>109</v>
      </c>
      <c r="E160" s="2" t="s">
        <v>14</v>
      </c>
      <c r="F160" s="4">
        <v>13693752.219999991</v>
      </c>
      <c r="G160" s="4">
        <f t="shared" si="7"/>
        <v>104552441.80605428</v>
      </c>
      <c r="H160" s="4">
        <v>12172051.59999999</v>
      </c>
      <c r="I160" s="4">
        <f t="shared" si="8"/>
        <v>91445422.42122914</v>
      </c>
      <c r="J160" s="45"/>
    </row>
    <row r="161" spans="2:10" ht="12.75" customHeight="1">
      <c r="B161" s="2" t="s">
        <v>52</v>
      </c>
      <c r="C161" s="3" t="s">
        <v>117</v>
      </c>
      <c r="D161" s="2" t="s">
        <v>109</v>
      </c>
      <c r="E161" s="2" t="s">
        <v>14</v>
      </c>
      <c r="F161" s="4">
        <v>30691147.46</v>
      </c>
      <c r="G161" s="4">
        <f t="shared" si="7"/>
        <v>234328353.34103063</v>
      </c>
      <c r="H161" s="4">
        <v>27282159.03</v>
      </c>
      <c r="I161" s="4">
        <f t="shared" si="8"/>
        <v>204963685.58456513</v>
      </c>
      <c r="J161" s="45"/>
    </row>
    <row r="162" spans="2:10" ht="22.5">
      <c r="B162" s="2" t="s">
        <v>74</v>
      </c>
      <c r="C162" s="1" t="s">
        <v>118</v>
      </c>
      <c r="D162" s="2" t="s">
        <v>109</v>
      </c>
      <c r="E162" s="2" t="s">
        <v>14</v>
      </c>
      <c r="F162" s="4">
        <v>13079783.8</v>
      </c>
      <c r="G162" s="4">
        <f t="shared" si="7"/>
        <v>99864764.06283861</v>
      </c>
      <c r="H162" s="4">
        <v>11771797.280000001</v>
      </c>
      <c r="I162" s="4">
        <f t="shared" si="8"/>
        <v>88438416.98195538</v>
      </c>
      <c r="J162" s="45"/>
    </row>
    <row r="163" spans="1:10" ht="12.75" customHeight="1">
      <c r="A163" s="186"/>
      <c r="B163" s="2" t="s">
        <v>53</v>
      </c>
      <c r="C163" s="1" t="s">
        <v>119</v>
      </c>
      <c r="D163" s="2" t="s">
        <v>109</v>
      </c>
      <c r="E163" s="2" t="s">
        <v>14</v>
      </c>
      <c r="F163" s="4">
        <v>65000000</v>
      </c>
      <c r="G163" s="4">
        <f t="shared" si="7"/>
        <v>496278055</v>
      </c>
      <c r="H163" s="4">
        <v>60000000</v>
      </c>
      <c r="I163" s="4">
        <f t="shared" si="8"/>
        <v>450764220</v>
      </c>
      <c r="J163" s="45"/>
    </row>
    <row r="164" spans="1:10" ht="12.75" customHeight="1">
      <c r="A164" s="186"/>
      <c r="B164" s="2" t="s">
        <v>54</v>
      </c>
      <c r="C164" s="1" t="s">
        <v>120</v>
      </c>
      <c r="D164" s="2" t="s">
        <v>109</v>
      </c>
      <c r="E164" s="2" t="s">
        <v>14</v>
      </c>
      <c r="F164" s="4">
        <v>60329679.4</v>
      </c>
      <c r="G164" s="4">
        <f t="shared" si="7"/>
        <v>460619937.7139318</v>
      </c>
      <c r="H164" s="4">
        <v>56011657.95999999</v>
      </c>
      <c r="I164" s="4">
        <f t="shared" si="8"/>
        <v>420800855.1874365</v>
      </c>
      <c r="J164" s="45"/>
    </row>
    <row r="165" spans="2:10" ht="12.75" customHeight="1">
      <c r="B165" s="2" t="s">
        <v>55</v>
      </c>
      <c r="C165" s="1" t="s">
        <v>121</v>
      </c>
      <c r="D165" s="2" t="s">
        <v>109</v>
      </c>
      <c r="E165" s="2" t="s">
        <v>14</v>
      </c>
      <c r="F165" s="4">
        <v>7624782.339999998</v>
      </c>
      <c r="G165" s="4">
        <f t="shared" si="7"/>
        <v>58215571.530669965</v>
      </c>
      <c r="H165" s="4">
        <v>7038157.599999998</v>
      </c>
      <c r="I165" s="4">
        <f t="shared" si="8"/>
        <v>52875827.01335119</v>
      </c>
      <c r="J165" s="45"/>
    </row>
    <row r="166" spans="2:10" ht="22.5">
      <c r="B166" s="2" t="s">
        <v>56</v>
      </c>
      <c r="C166" s="1" t="s">
        <v>122</v>
      </c>
      <c r="D166" s="2" t="s">
        <v>109</v>
      </c>
      <c r="E166" s="2" t="s">
        <v>14</v>
      </c>
      <c r="F166" s="4">
        <v>15340731.69</v>
      </c>
      <c r="G166" s="4">
        <f t="shared" si="7"/>
        <v>117127207.46753943</v>
      </c>
      <c r="H166" s="4">
        <v>14999912.63</v>
      </c>
      <c r="I166" s="4">
        <f t="shared" si="8"/>
        <v>112690398.61216833</v>
      </c>
      <c r="J166" s="45"/>
    </row>
    <row r="167" spans="2:10" ht="12.75" customHeight="1">
      <c r="B167" s="2" t="s">
        <v>57</v>
      </c>
      <c r="C167" s="1" t="s">
        <v>123</v>
      </c>
      <c r="D167" s="2" t="s">
        <v>109</v>
      </c>
      <c r="E167" s="2" t="s">
        <v>14</v>
      </c>
      <c r="F167" s="4">
        <v>46839094.37999999</v>
      </c>
      <c r="G167" s="4">
        <f t="shared" si="7"/>
        <v>357618687.02873576</v>
      </c>
      <c r="H167" s="4">
        <v>46555877.429999985</v>
      </c>
      <c r="I167" s="4">
        <f t="shared" si="8"/>
        <v>349762062.9358258</v>
      </c>
      <c r="J167" s="45"/>
    </row>
    <row r="168" spans="2:10" ht="22.5">
      <c r="B168" s="2" t="s">
        <v>58</v>
      </c>
      <c r="C168" s="1" t="s">
        <v>124</v>
      </c>
      <c r="D168" s="2" t="s">
        <v>109</v>
      </c>
      <c r="E168" s="2" t="s">
        <v>14</v>
      </c>
      <c r="F168" s="4">
        <v>200000000</v>
      </c>
      <c r="G168" s="4">
        <f t="shared" si="7"/>
        <v>1527009400</v>
      </c>
      <c r="H168" s="4">
        <v>200000000</v>
      </c>
      <c r="I168" s="4">
        <f t="shared" si="8"/>
        <v>1502547400</v>
      </c>
      <c r="J168" s="45"/>
    </row>
    <row r="169" spans="2:10" ht="12.75" customHeight="1">
      <c r="B169" s="2" t="s">
        <v>59</v>
      </c>
      <c r="C169" s="1" t="s">
        <v>125</v>
      </c>
      <c r="D169" s="2" t="s">
        <v>109</v>
      </c>
      <c r="E169" s="2" t="s">
        <v>14</v>
      </c>
      <c r="F169" s="4">
        <v>16715336.34</v>
      </c>
      <c r="G169" s="4">
        <f t="shared" si="7"/>
        <v>127622378.57670797</v>
      </c>
      <c r="H169" s="4">
        <v>16715336.34</v>
      </c>
      <c r="I169" s="4">
        <f t="shared" si="8"/>
        <v>125577925.78896259</v>
      </c>
      <c r="J169" s="45"/>
    </row>
    <row r="170" spans="2:10" ht="12.75" customHeight="1">
      <c r="B170" s="2" t="s">
        <v>62</v>
      </c>
      <c r="C170" s="1" t="s">
        <v>126</v>
      </c>
      <c r="D170" s="2" t="s">
        <v>109</v>
      </c>
      <c r="E170" s="2" t="s">
        <v>14</v>
      </c>
      <c r="F170" s="4">
        <v>16273444.48</v>
      </c>
      <c r="G170" s="4">
        <f t="shared" si="7"/>
        <v>124248513.45669056</v>
      </c>
      <c r="H170" s="4">
        <v>16941395.05</v>
      </c>
      <c r="I170" s="4">
        <f t="shared" si="8"/>
        <v>127276245.42375186</v>
      </c>
      <c r="J170" s="45"/>
    </row>
    <row r="171" spans="2:11" ht="12.75" customHeight="1">
      <c r="B171" s="2" t="s">
        <v>63</v>
      </c>
      <c r="C171" s="1" t="s">
        <v>127</v>
      </c>
      <c r="D171" s="2" t="s">
        <v>109</v>
      </c>
      <c r="E171" s="2" t="s">
        <v>14</v>
      </c>
      <c r="F171" s="4">
        <v>150000000</v>
      </c>
      <c r="G171" s="4">
        <f t="shared" si="7"/>
        <v>1145257050</v>
      </c>
      <c r="H171" s="4">
        <v>150000000</v>
      </c>
      <c r="I171" s="4">
        <f t="shared" si="8"/>
        <v>1126910550</v>
      </c>
      <c r="J171" s="45"/>
      <c r="K171" s="20"/>
    </row>
    <row r="172" spans="2:10" ht="22.5">
      <c r="B172" s="2" t="s">
        <v>64</v>
      </c>
      <c r="C172" s="1" t="s">
        <v>128</v>
      </c>
      <c r="D172" s="2" t="s">
        <v>109</v>
      </c>
      <c r="E172" s="2" t="s">
        <v>14</v>
      </c>
      <c r="F172" s="4">
        <v>8040982.889999999</v>
      </c>
      <c r="G172" s="4">
        <f t="shared" si="7"/>
        <v>61393282.29134582</v>
      </c>
      <c r="H172" s="4">
        <v>10619437.61</v>
      </c>
      <c r="I172" s="4">
        <f t="shared" si="8"/>
        <v>79781041.85183857</v>
      </c>
      <c r="J172" s="96"/>
    </row>
    <row r="173" spans="2:10" ht="12.75" customHeight="1">
      <c r="B173" s="2" t="s">
        <v>65</v>
      </c>
      <c r="C173" s="8" t="s">
        <v>182</v>
      </c>
      <c r="D173" s="5" t="s">
        <v>109</v>
      </c>
      <c r="E173" s="5" t="s">
        <v>14</v>
      </c>
      <c r="F173" s="6">
        <v>6821708.890000001</v>
      </c>
      <c r="G173" s="4">
        <f t="shared" si="7"/>
        <v>52084067.995467834</v>
      </c>
      <c r="H173" s="6">
        <v>9557732.790000001</v>
      </c>
      <c r="I173" s="4">
        <f t="shared" si="8"/>
        <v>71804732.76754624</v>
      </c>
      <c r="J173" s="45"/>
    </row>
    <row r="174" spans="2:10" ht="22.5">
      <c r="B174" s="2" t="s">
        <v>66</v>
      </c>
      <c r="C174" s="8" t="s">
        <v>224</v>
      </c>
      <c r="D174" s="5" t="s">
        <v>109</v>
      </c>
      <c r="E174" s="5" t="s">
        <v>14</v>
      </c>
      <c r="F174" s="6">
        <v>150000000</v>
      </c>
      <c r="G174" s="4">
        <f t="shared" si="7"/>
        <v>1145257050</v>
      </c>
      <c r="H174" s="6">
        <v>150000000</v>
      </c>
      <c r="I174" s="4">
        <f t="shared" si="8"/>
        <v>1126910550</v>
      </c>
      <c r="J174" s="45"/>
    </row>
    <row r="175" spans="2:10" ht="22.5">
      <c r="B175" s="2" t="s">
        <v>67</v>
      </c>
      <c r="C175" s="8" t="s">
        <v>225</v>
      </c>
      <c r="D175" s="5" t="s">
        <v>109</v>
      </c>
      <c r="E175" s="5" t="s">
        <v>14</v>
      </c>
      <c r="F175" s="6">
        <v>7500000</v>
      </c>
      <c r="G175" s="4">
        <f t="shared" si="7"/>
        <v>57262852.5</v>
      </c>
      <c r="H175" s="6">
        <v>41309091</v>
      </c>
      <c r="I175" s="4">
        <f t="shared" si="8"/>
        <v>310344336.392067</v>
      </c>
      <c r="J175" s="45"/>
    </row>
    <row r="176" spans="2:10" ht="12.75" customHeight="1">
      <c r="B176" s="2" t="s">
        <v>68</v>
      </c>
      <c r="C176" s="8" t="s">
        <v>228</v>
      </c>
      <c r="D176" s="5" t="s">
        <v>109</v>
      </c>
      <c r="E176" s="5" t="s">
        <v>14</v>
      </c>
      <c r="F176" s="6">
        <v>1883581.9</v>
      </c>
      <c r="G176" s="4">
        <f t="shared" si="7"/>
        <v>14381236.3348493</v>
      </c>
      <c r="H176" s="6">
        <v>5883581.9</v>
      </c>
      <c r="I176" s="4">
        <f t="shared" si="8"/>
        <v>44201803.432660304</v>
      </c>
      <c r="J176" s="45"/>
    </row>
    <row r="177" spans="2:10" ht="12.75" customHeight="1" thickBot="1">
      <c r="B177" s="2" t="s">
        <v>69</v>
      </c>
      <c r="C177" s="8" t="s">
        <v>263</v>
      </c>
      <c r="D177" s="5" t="s">
        <v>109</v>
      </c>
      <c r="E177" s="5" t="s">
        <v>14</v>
      </c>
      <c r="F177" s="6">
        <v>0</v>
      </c>
      <c r="G177" s="4">
        <f t="shared" si="7"/>
        <v>0</v>
      </c>
      <c r="H177" s="6">
        <v>500000</v>
      </c>
      <c r="I177" s="4">
        <f t="shared" si="8"/>
        <v>3756368.5</v>
      </c>
      <c r="J177" s="45"/>
    </row>
    <row r="178" spans="2:10" ht="12.75" customHeight="1" thickBot="1" thickTop="1">
      <c r="B178" s="162"/>
      <c r="C178" s="163" t="s">
        <v>133</v>
      </c>
      <c r="D178" s="164" t="s">
        <v>109</v>
      </c>
      <c r="E178" s="164" t="s">
        <v>15</v>
      </c>
      <c r="F178" s="161"/>
      <c r="G178" s="161">
        <f>SUM(G153:G177)</f>
        <v>6704219404.138095</v>
      </c>
      <c r="H178" s="161"/>
      <c r="I178" s="161">
        <f>SUM(I153:I177)</f>
        <v>6675447006.683867</v>
      </c>
      <c r="J178" s="45"/>
    </row>
    <row r="179" spans="1:10" ht="12.75" customHeight="1" thickBot="1" thickTop="1">
      <c r="A179" s="186"/>
      <c r="B179" s="171"/>
      <c r="C179" s="137"/>
      <c r="D179" s="138"/>
      <c r="E179" s="138"/>
      <c r="F179" s="138"/>
      <c r="G179" s="138"/>
      <c r="H179" s="139"/>
      <c r="I179" s="172"/>
      <c r="J179" s="45"/>
    </row>
    <row r="180" spans="2:10" ht="12.75" customHeight="1" thickTop="1">
      <c r="B180" s="219" t="s">
        <v>264</v>
      </c>
      <c r="C180" s="220"/>
      <c r="D180" s="221"/>
      <c r="E180" s="225" t="s">
        <v>15</v>
      </c>
      <c r="F180" s="191"/>
      <c r="G180" s="191">
        <f>+G178+G151</f>
        <v>7856987618.148543</v>
      </c>
      <c r="H180" s="191"/>
      <c r="I180" s="251">
        <f>+I178+I151</f>
        <v>7920900412.4283905</v>
      </c>
      <c r="J180" s="45"/>
    </row>
    <row r="181" spans="1:10" ht="12.75" customHeight="1" thickBot="1">
      <c r="A181" s="263">
        <v>626</v>
      </c>
      <c r="B181" s="222"/>
      <c r="C181" s="223"/>
      <c r="D181" s="224"/>
      <c r="E181" s="226"/>
      <c r="F181" s="192"/>
      <c r="G181" s="250"/>
      <c r="H181" s="250"/>
      <c r="I181" s="252"/>
      <c r="J181" s="45"/>
    </row>
    <row r="182" spans="1:10" ht="12.75" customHeight="1" thickTop="1">
      <c r="A182" s="263"/>
      <c r="B182" s="123"/>
      <c r="C182" s="94"/>
      <c r="D182" s="94"/>
      <c r="E182" s="98"/>
      <c r="F182" s="96"/>
      <c r="G182" s="96"/>
      <c r="H182" s="20"/>
      <c r="I182" s="96"/>
      <c r="J182" s="45"/>
    </row>
    <row r="183" spans="1:10" ht="12.75" customHeight="1">
      <c r="A183" s="184"/>
      <c r="B183" s="133"/>
      <c r="C183" s="20"/>
      <c r="D183" s="20"/>
      <c r="E183" s="98"/>
      <c r="F183" s="98"/>
      <c r="G183" s="98"/>
      <c r="H183" s="96"/>
      <c r="I183" s="99"/>
      <c r="J183" s="45"/>
    </row>
    <row r="184" spans="1:10" ht="25.5" customHeight="1">
      <c r="A184" s="184"/>
      <c r="B184" s="193" t="s">
        <v>129</v>
      </c>
      <c r="C184" s="194"/>
      <c r="D184" s="194"/>
      <c r="E184" s="194"/>
      <c r="F184" s="194"/>
      <c r="G184" s="194"/>
      <c r="H184" s="194"/>
      <c r="I184" s="195"/>
      <c r="J184" s="45"/>
    </row>
    <row r="185" spans="2:10" ht="12.75" customHeight="1">
      <c r="B185" s="100"/>
      <c r="C185" s="88"/>
      <c r="D185" s="88"/>
      <c r="E185" s="88"/>
      <c r="F185" s="88"/>
      <c r="G185" s="88"/>
      <c r="H185" s="88"/>
      <c r="I185" s="89"/>
      <c r="J185" s="45"/>
    </row>
    <row r="186" spans="2:10" ht="25.5" customHeight="1">
      <c r="B186" s="213" t="s">
        <v>231</v>
      </c>
      <c r="C186" s="214"/>
      <c r="D186" s="214"/>
      <c r="E186" s="214"/>
      <c r="F186" s="214"/>
      <c r="G186" s="214"/>
      <c r="H186" s="214"/>
      <c r="I186" s="215"/>
      <c r="J186" s="45"/>
    </row>
    <row r="187" spans="2:10" ht="12.75" customHeight="1">
      <c r="B187" s="74"/>
      <c r="C187" s="20"/>
      <c r="D187" s="20"/>
      <c r="E187" s="98"/>
      <c r="F187" s="98"/>
      <c r="G187" s="98"/>
      <c r="H187" s="96"/>
      <c r="I187" s="102"/>
      <c r="J187" s="45"/>
    </row>
    <row r="188" spans="2:10" ht="12.75" customHeight="1">
      <c r="B188" s="2" t="s">
        <v>2</v>
      </c>
      <c r="C188" s="9" t="s">
        <v>183</v>
      </c>
      <c r="D188" s="5" t="s">
        <v>130</v>
      </c>
      <c r="E188" s="5" t="s">
        <v>14</v>
      </c>
      <c r="F188" s="6">
        <v>17777269.28</v>
      </c>
      <c r="G188" s="4">
        <f>+F188*$L$126</f>
        <v>135730286.48445618</v>
      </c>
      <c r="H188" s="6">
        <v>16328554.66</v>
      </c>
      <c r="I188" s="6">
        <f>+H188*$M$126</f>
        <v>122672136.75070442</v>
      </c>
      <c r="J188" s="45"/>
    </row>
    <row r="189" spans="2:10" ht="22.5">
      <c r="B189" s="5" t="s">
        <v>3</v>
      </c>
      <c r="C189" s="1" t="s">
        <v>131</v>
      </c>
      <c r="D189" s="2" t="s">
        <v>130</v>
      </c>
      <c r="E189" s="2" t="s">
        <v>14</v>
      </c>
      <c r="F189" s="4">
        <v>34700962.08</v>
      </c>
      <c r="G189" s="4">
        <f aca="true" t="shared" si="9" ref="G189:G194">+F189*$L$126</f>
        <v>264943476.42601776</v>
      </c>
      <c r="H189" s="4">
        <v>33053400.76</v>
      </c>
      <c r="I189" s="136">
        <f aca="true" t="shared" si="10" ref="I189:I194">+H189*$M$126</f>
        <v>248321506.86548015</v>
      </c>
      <c r="J189" s="135"/>
    </row>
    <row r="190" spans="2:10" ht="22.5">
      <c r="B190" s="5" t="s">
        <v>20</v>
      </c>
      <c r="C190" s="8" t="s">
        <v>184</v>
      </c>
      <c r="D190" s="5" t="s">
        <v>130</v>
      </c>
      <c r="E190" s="2" t="s">
        <v>14</v>
      </c>
      <c r="F190" s="4">
        <v>96973333.36</v>
      </c>
      <c r="G190" s="4">
        <f t="shared" si="9"/>
        <v>740395957.9502679</v>
      </c>
      <c r="H190" s="4">
        <v>93713333.37</v>
      </c>
      <c r="I190" s="6">
        <f t="shared" si="10"/>
        <v>704043627.0021337</v>
      </c>
      <c r="J190" s="45"/>
    </row>
    <row r="191" spans="2:10" ht="12.75" customHeight="1">
      <c r="B191" s="5" t="s">
        <v>4</v>
      </c>
      <c r="C191" s="1" t="s">
        <v>229</v>
      </c>
      <c r="D191" s="2" t="s">
        <v>130</v>
      </c>
      <c r="E191" s="2" t="s">
        <v>14</v>
      </c>
      <c r="F191" s="4">
        <v>200000000</v>
      </c>
      <c r="G191" s="4">
        <f t="shared" si="9"/>
        <v>1527009400</v>
      </c>
      <c r="H191" s="4">
        <v>200000000</v>
      </c>
      <c r="I191" s="6">
        <f t="shared" si="10"/>
        <v>1502547400</v>
      </c>
      <c r="J191" s="45"/>
    </row>
    <row r="192" spans="2:10" ht="12.75" customHeight="1">
      <c r="B192" s="5" t="s">
        <v>5</v>
      </c>
      <c r="C192" s="1" t="s">
        <v>185</v>
      </c>
      <c r="D192" s="2" t="s">
        <v>130</v>
      </c>
      <c r="E192" s="2" t="s">
        <v>14</v>
      </c>
      <c r="F192" s="4">
        <v>7000000</v>
      </c>
      <c r="G192" s="4">
        <f t="shared" si="9"/>
        <v>53445329</v>
      </c>
      <c r="H192" s="4">
        <v>7000000</v>
      </c>
      <c r="I192" s="6">
        <f t="shared" si="10"/>
        <v>52589159</v>
      </c>
      <c r="J192" s="45"/>
    </row>
    <row r="193" spans="2:10" ht="12.75" customHeight="1">
      <c r="B193" s="5" t="s">
        <v>6</v>
      </c>
      <c r="C193" s="1" t="s">
        <v>265</v>
      </c>
      <c r="D193" s="2" t="s">
        <v>130</v>
      </c>
      <c r="E193" s="2" t="s">
        <v>14</v>
      </c>
      <c r="F193" s="4">
        <v>51562500</v>
      </c>
      <c r="G193" s="4">
        <f t="shared" si="9"/>
        <v>393682110.9375</v>
      </c>
      <c r="H193" s="4">
        <v>69889204.53999999</v>
      </c>
      <c r="I193" s="6">
        <f t="shared" si="10"/>
        <v>525059212.84822595</v>
      </c>
      <c r="J193" s="135"/>
    </row>
    <row r="194" spans="2:11" ht="22.5">
      <c r="B194" s="5" t="s">
        <v>7</v>
      </c>
      <c r="C194" s="1" t="s">
        <v>266</v>
      </c>
      <c r="D194" s="2" t="s">
        <v>130</v>
      </c>
      <c r="E194" s="2" t="s">
        <v>14</v>
      </c>
      <c r="F194" s="4">
        <v>0</v>
      </c>
      <c r="G194" s="4">
        <f t="shared" si="9"/>
        <v>0</v>
      </c>
      <c r="H194" s="4">
        <v>90000000</v>
      </c>
      <c r="I194" s="6">
        <f t="shared" si="10"/>
        <v>676146330</v>
      </c>
      <c r="J194" s="45"/>
      <c r="K194" s="20"/>
    </row>
    <row r="195" spans="2:10" ht="12.75" customHeight="1" thickBot="1">
      <c r="B195" s="140"/>
      <c r="C195" s="141"/>
      <c r="D195" s="142"/>
      <c r="E195" s="142"/>
      <c r="F195" s="142"/>
      <c r="G195" s="142"/>
      <c r="H195" s="143"/>
      <c r="I195" s="143"/>
      <c r="J195" s="45"/>
    </row>
    <row r="196" spans="2:10" ht="25.5" customHeight="1" thickBot="1" thickTop="1">
      <c r="B196" s="253" t="s">
        <v>267</v>
      </c>
      <c r="C196" s="253"/>
      <c r="D196" s="164" t="s">
        <v>130</v>
      </c>
      <c r="E196" s="164" t="s">
        <v>15</v>
      </c>
      <c r="F196" s="161"/>
      <c r="G196" s="161">
        <f>SUM(G188:G195)</f>
        <v>3115206560.7982416</v>
      </c>
      <c r="H196" s="161"/>
      <c r="I196" s="161">
        <f>SUM(I188:I195)</f>
        <v>3831379372.4665446</v>
      </c>
      <c r="J196" s="45"/>
    </row>
    <row r="197" spans="2:10" ht="12.75" customHeight="1" thickBot="1" thickTop="1">
      <c r="B197" s="170"/>
      <c r="C197" s="144"/>
      <c r="D197" s="144"/>
      <c r="E197" s="145"/>
      <c r="F197" s="145"/>
      <c r="G197" s="145"/>
      <c r="H197" s="146"/>
      <c r="I197" s="169"/>
      <c r="J197" s="45"/>
    </row>
    <row r="198" spans="2:10" ht="12.75" customHeight="1" thickBot="1" thickTop="1">
      <c r="B198" s="254" t="s">
        <v>137</v>
      </c>
      <c r="C198" s="255"/>
      <c r="D198" s="256"/>
      <c r="E198" s="260" t="s">
        <v>15</v>
      </c>
      <c r="F198" s="227"/>
      <c r="G198" s="229">
        <f>+G196+G180</f>
        <v>10972194178.946785</v>
      </c>
      <c r="H198" s="227"/>
      <c r="I198" s="229">
        <f>+I196+I180</f>
        <v>11752279784.894936</v>
      </c>
      <c r="J198" s="96"/>
    </row>
    <row r="199" spans="2:10" ht="12.75" customHeight="1" thickBot="1" thickTop="1">
      <c r="B199" s="257"/>
      <c r="C199" s="258"/>
      <c r="D199" s="259"/>
      <c r="E199" s="261"/>
      <c r="F199" s="228"/>
      <c r="G199" s="230"/>
      <c r="H199" s="228"/>
      <c r="I199" s="230"/>
      <c r="J199" s="97"/>
    </row>
    <row r="200" spans="2:10" ht="12.75" customHeight="1" thickBot="1" thickTop="1">
      <c r="B200" s="147"/>
      <c r="C200" s="148"/>
      <c r="D200" s="148"/>
      <c r="E200" s="149"/>
      <c r="F200" s="150"/>
      <c r="G200" s="139"/>
      <c r="H200" s="150"/>
      <c r="I200" s="139"/>
      <c r="J200" s="96"/>
    </row>
    <row r="201" spans="2:10" ht="25.5" customHeight="1" thickBot="1" thickTop="1">
      <c r="B201" s="201" t="s">
        <v>140</v>
      </c>
      <c r="C201" s="202"/>
      <c r="D201" s="203"/>
      <c r="E201" s="160" t="s">
        <v>15</v>
      </c>
      <c r="F201" s="165"/>
      <c r="G201" s="166">
        <f>+G198+G118</f>
        <v>217576787078.73773</v>
      </c>
      <c r="H201" s="163"/>
      <c r="I201" s="167">
        <f>+I198+I118</f>
        <v>215267713000.4965</v>
      </c>
      <c r="J201" s="96"/>
    </row>
    <row r="202" spans="2:10" ht="12.75" customHeight="1" thickTop="1">
      <c r="B202" s="155"/>
      <c r="C202" s="154"/>
      <c r="D202" s="154"/>
      <c r="E202" s="156"/>
      <c r="F202" s="157"/>
      <c r="G202" s="158"/>
      <c r="H202" s="157"/>
      <c r="I202" s="158"/>
      <c r="J202" s="96"/>
    </row>
    <row r="203" spans="2:10" ht="25.5" customHeight="1">
      <c r="B203" s="198" t="s">
        <v>159</v>
      </c>
      <c r="C203" s="199"/>
      <c r="D203" s="199"/>
      <c r="E203" s="199"/>
      <c r="F203" s="199"/>
      <c r="G203" s="199"/>
      <c r="H203" s="199"/>
      <c r="I203" s="200"/>
      <c r="J203" s="97"/>
    </row>
    <row r="204" spans="2:10" ht="12.75" customHeight="1">
      <c r="B204" s="151"/>
      <c r="C204" s="151"/>
      <c r="D204" s="151"/>
      <c r="E204" s="151"/>
      <c r="F204" s="151"/>
      <c r="G204" s="152"/>
      <c r="H204" s="152"/>
      <c r="I204" s="152"/>
      <c r="J204" s="97"/>
    </row>
    <row r="205" spans="2:10" ht="12.75" customHeight="1">
      <c r="B205" s="2" t="s">
        <v>2</v>
      </c>
      <c r="C205" s="196" t="s">
        <v>157</v>
      </c>
      <c r="D205" s="197"/>
      <c r="E205" s="61" t="s">
        <v>15</v>
      </c>
      <c r="F205" s="60">
        <v>2540312.65</v>
      </c>
      <c r="G205" s="60">
        <v>2540312.65</v>
      </c>
      <c r="H205" s="62">
        <v>2540312.65</v>
      </c>
      <c r="I205" s="62">
        <v>2540312.65</v>
      </c>
      <c r="J205" s="97"/>
    </row>
    <row r="206" spans="2:10" ht="12.75" customHeight="1">
      <c r="B206" s="2" t="s">
        <v>3</v>
      </c>
      <c r="C206" s="196" t="s">
        <v>158</v>
      </c>
      <c r="D206" s="197"/>
      <c r="E206" s="61" t="s">
        <v>18</v>
      </c>
      <c r="F206" s="60">
        <v>202334</v>
      </c>
      <c r="G206" s="60">
        <f>+F206*$L$127</f>
        <v>1414679.063534</v>
      </c>
      <c r="H206" s="62">
        <v>202334</v>
      </c>
      <c r="I206" s="62">
        <f>+H206*$M$127</f>
        <v>1374147.718988</v>
      </c>
      <c r="J206" s="92"/>
    </row>
    <row r="207" spans="2:10" ht="12.75" customHeight="1" thickBot="1">
      <c r="B207" s="168"/>
      <c r="C207" s="151"/>
      <c r="D207" s="151"/>
      <c r="E207" s="153"/>
      <c r="F207" s="151"/>
      <c r="G207" s="152"/>
      <c r="H207" s="152"/>
      <c r="I207" s="168"/>
      <c r="J207" s="93"/>
    </row>
    <row r="208" spans="2:10" ht="25.5" customHeight="1" thickBot="1" thickTop="1">
      <c r="B208" s="247" t="s">
        <v>268</v>
      </c>
      <c r="C208" s="248"/>
      <c r="D208" s="249"/>
      <c r="E208" s="164" t="s">
        <v>15</v>
      </c>
      <c r="F208" s="161"/>
      <c r="G208" s="161">
        <f>SUM(G205:G206)</f>
        <v>3954991.713534</v>
      </c>
      <c r="H208" s="161"/>
      <c r="I208" s="161">
        <f>SUM(I205:I206)</f>
        <v>3914460.368988</v>
      </c>
      <c r="J208" s="101"/>
    </row>
    <row r="209" spans="7:10" ht="16.5" thickTop="1">
      <c r="G209" s="40"/>
      <c r="H209" s="40"/>
      <c r="I209" s="40"/>
      <c r="J209" s="101"/>
    </row>
    <row r="210" spans="7:10" ht="14.25" customHeight="1">
      <c r="G210" s="40"/>
      <c r="H210" s="40"/>
      <c r="I210" s="40"/>
      <c r="J210" s="97"/>
    </row>
    <row r="211" spans="7:10" ht="15.75">
      <c r="G211" s="40"/>
      <c r="H211" s="40"/>
      <c r="I211" s="40"/>
      <c r="J211" s="45"/>
    </row>
    <row r="212" spans="1:10" ht="11.25">
      <c r="A212" s="184"/>
      <c r="G212" s="40"/>
      <c r="H212" s="40"/>
      <c r="J212" s="45"/>
    </row>
    <row r="213" spans="1:10" ht="19.5" customHeight="1">
      <c r="A213" s="184"/>
      <c r="G213" s="40"/>
      <c r="H213" s="40"/>
      <c r="J213" s="45"/>
    </row>
    <row r="214" spans="1:10" ht="11.25">
      <c r="A214" s="184"/>
      <c r="G214" s="40"/>
      <c r="H214" s="40"/>
      <c r="J214" s="45"/>
    </row>
    <row r="215" spans="1:10" ht="19.5" customHeight="1">
      <c r="A215" s="190"/>
      <c r="B215" s="20"/>
      <c r="G215" s="40"/>
      <c r="H215" s="40"/>
      <c r="J215" s="45"/>
    </row>
    <row r="216" spans="1:11" ht="11.25">
      <c r="A216" s="263">
        <v>627</v>
      </c>
      <c r="B216" s="20"/>
      <c r="G216" s="40"/>
      <c r="J216" s="45"/>
      <c r="K216" s="20"/>
    </row>
    <row r="217" spans="1:11" ht="17.25" customHeight="1">
      <c r="A217" s="263"/>
      <c r="G217" s="40"/>
      <c r="J217" s="96"/>
      <c r="K217" s="20"/>
    </row>
    <row r="218" spans="10:11" ht="15.75">
      <c r="J218" s="45"/>
      <c r="K218" s="20"/>
    </row>
    <row r="219" spans="10:11" ht="19.5" customHeight="1">
      <c r="J219" s="96"/>
      <c r="K219" s="20"/>
    </row>
    <row r="220" ht="15.75">
      <c r="J220" s="96"/>
    </row>
    <row r="221" ht="15.75">
      <c r="J221" s="96"/>
    </row>
    <row r="222" ht="15.75">
      <c r="J222" s="28"/>
    </row>
    <row r="223" ht="15.75">
      <c r="J223" s="44"/>
    </row>
    <row r="224" spans="10:12" ht="12.75" customHeight="1">
      <c r="J224" s="92"/>
      <c r="L224" s="21"/>
    </row>
    <row r="225" ht="15.75">
      <c r="J225" s="21"/>
    </row>
    <row r="226" ht="15.75">
      <c r="J226" s="45"/>
    </row>
    <row r="227" ht="21" customHeight="1">
      <c r="J227" s="38"/>
    </row>
    <row r="228" spans="1:10" ht="15.75" customHeight="1">
      <c r="A228" s="186"/>
      <c r="J228" s="96"/>
    </row>
    <row r="229" ht="20.25" customHeight="1"/>
  </sheetData>
  <sheetProtection/>
  <mergeCells count="41">
    <mergeCell ref="A21:A22"/>
    <mergeCell ref="A65:A66"/>
    <mergeCell ref="A107:A108"/>
    <mergeCell ref="A142:A143"/>
    <mergeCell ref="A181:A182"/>
    <mergeCell ref="A216:A217"/>
    <mergeCell ref="C206:D206"/>
    <mergeCell ref="B208:D208"/>
    <mergeCell ref="G180:G181"/>
    <mergeCell ref="H180:H181"/>
    <mergeCell ref="I180:I181"/>
    <mergeCell ref="B196:C196"/>
    <mergeCell ref="B198:D199"/>
    <mergeCell ref="E198:E199"/>
    <mergeCell ref="F198:F199"/>
    <mergeCell ref="G198:G199"/>
    <mergeCell ref="B1:G2"/>
    <mergeCell ref="B6:I6"/>
    <mergeCell ref="B20:I20"/>
    <mergeCell ref="K4:M4"/>
    <mergeCell ref="K3:N3"/>
    <mergeCell ref="B83:I83"/>
    <mergeCell ref="K123:M124"/>
    <mergeCell ref="B186:I186"/>
    <mergeCell ref="B91:I91"/>
    <mergeCell ref="B103:I103"/>
    <mergeCell ref="B79:I79"/>
    <mergeCell ref="B118:C118"/>
    <mergeCell ref="B123:I123"/>
    <mergeCell ref="B180:D181"/>
    <mergeCell ref="E180:E181"/>
    <mergeCell ref="B89:D89"/>
    <mergeCell ref="F180:F181"/>
    <mergeCell ref="B184:I184"/>
    <mergeCell ref="C205:D205"/>
    <mergeCell ref="B203:I203"/>
    <mergeCell ref="B201:D201"/>
    <mergeCell ref="B116:D116"/>
    <mergeCell ref="H198:H199"/>
    <mergeCell ref="I198:I199"/>
    <mergeCell ref="B121:I121"/>
  </mergeCells>
  <printOptions horizontalCentered="1"/>
  <pageMargins left="0.6692913385826772" right="0.2362204724409449" top="0.7874015748031497" bottom="0.7874015748031497" header="0.5118110236220472" footer="0.5118110236220472"/>
  <pageSetup horizontalDpi="600" verticalDpi="600" orientation="landscape" paperSize="9" scale="78" r:id="rId1"/>
  <rowBreaks count="2" manualBreakCount="2">
    <brk id="43" max="8" man="1"/>
    <brk id="2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mfkor</cp:lastModifiedBy>
  <cp:lastPrinted>2016-09-02T08:50:48Z</cp:lastPrinted>
  <dcterms:created xsi:type="dcterms:W3CDTF">1996-10-14T23:33:28Z</dcterms:created>
  <dcterms:modified xsi:type="dcterms:W3CDTF">2016-09-02T08:51:00Z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Stanje obveza na dan 31 12 2015 i 30 06 2016.xls</vt:lpwstr>
  </property>
</Properties>
</file>