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'bilanca'!$A$1:$J$27</definedName>
    <definedName name="_xlnm.Print_Area" localSheetId="4">'posebni dio'!$A$1:$G$373</definedName>
    <definedName name="_xlnm.Print_Area" localSheetId="1">'prihodi'!$A$1:$H$69</definedName>
    <definedName name="_xlnm.Print_Area" localSheetId="3">'račun financiranja'!$A$1:$H$11</definedName>
    <definedName name="_xlnm.Print_Area" localSheetId="2">'rashodi-opći dio'!$A$1:$H$82</definedName>
  </definedNames>
  <calcPr fullCalcOnLoad="1"/>
</workbook>
</file>

<file path=xl/sharedStrings.xml><?xml version="1.0" encoding="utf-8"?>
<sst xmlns="http://schemas.openxmlformats.org/spreadsheetml/2006/main" count="705" uniqueCount="259">
  <si>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</si>
  <si>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</si>
  <si>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</si>
  <si>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</si>
  <si>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</si>
  <si>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</si>
  <si>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</si>
  <si>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</si>
  <si>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</si>
  <si>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</si>
  <si>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</si>
  <si>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</si>
  <si>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</si>
  <si>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Financijski rashodi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</si>
  <si>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</si>
  <si>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</si>
  <si>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</si>
  <si>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</si>
  <si>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</si>
  <si>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</si>
  <si>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</si>
  <si>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</si>
  <si>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</si>
  <si>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</si>
  <si>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</si>
  <si>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</si>
  <si>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</si>
  <si>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</si>
  <si>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</si>
  <si>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</si>
  <si>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</si>
  <si>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</si>
  <si>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</si>
  <si>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</si>
  <si>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</si>
  <si>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</si>
  <si>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</si>
  <si>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</si>
  <si>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</si>
  <si>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</si>
  <si>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</si>
  <si>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Ostali nespomenuti prihodi</t>
  </si>
  <si>
    <t>PRIHODI OD PRODAJE NEFINANCIJSKE IMOVINE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</si>
  <si>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</si>
  <si>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</si>
  <si>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</si>
  <si>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</si>
  <si>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</si>
  <si>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</si>
  <si>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</si>
  <si>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</si>
  <si>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</si>
  <si>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</si>
  <si>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</si>
  <si>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</si>
  <si>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</si>
  <si>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</si>
  <si>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</si>
  <si>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</si>
  <si>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</si>
  <si>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</si>
  <si>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</si>
  <si>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</si>
  <si>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</si>
  <si>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</si>
  <si>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</si>
  <si>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</si>
  <si>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</si>
  <si>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</si>
  <si>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</si>
  <si>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</si>
  <si>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</si>
  <si>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</si>
  <si>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K2001</t>
  </si>
  <si>
    <t>A1005</t>
  </si>
  <si>
    <t>I. OPĆI DIO</t>
  </si>
  <si>
    <t>II. POSEBNI DIO</t>
  </si>
  <si>
    <t>A1006</t>
  </si>
  <si>
    <t>A1007</t>
  </si>
  <si>
    <t>A1008</t>
  </si>
  <si>
    <t>A1009</t>
  </si>
  <si>
    <t>A1010</t>
  </si>
  <si>
    <t>PRIHODI POSLOVANJA I PRIHODI OD PRODAJE NEFINANCIJSKE IMOVINE</t>
  </si>
  <si>
    <t>RASHODI POSLOVANJA I RASHODI ZA NABAVU NEFINANCIJSKE IMOVINE</t>
  </si>
  <si>
    <t>Naknade za rad predstavničkih i izvršnih tijela, povjerenstva i sl.</t>
  </si>
  <si>
    <t>Ulaganja u računalne programe</t>
  </si>
  <si>
    <t>Nematerijalna proizvedena imovina</t>
  </si>
  <si>
    <t>C. RAČUN FINANCIRANJA</t>
  </si>
  <si>
    <t>-</t>
  </si>
  <si>
    <t>Zdravstvene usluge</t>
  </si>
  <si>
    <t>Financijski  rashodi</t>
  </si>
  <si>
    <t>Rashodi za nabavu neproizvedene dugotrajne imovine</t>
  </si>
  <si>
    <t>Plaće za za prekovremeni rad</t>
  </si>
  <si>
    <t>A1013</t>
  </si>
  <si>
    <t xml:space="preserve">Doprinosi za obvezno zdravstveno osiguranje </t>
  </si>
  <si>
    <t>Doprinosi za obvezno osiguranje u slučaju nezaposlenosti</t>
  </si>
  <si>
    <t>Plaće (Bruto)</t>
  </si>
  <si>
    <t>Izdaci za otplatu glavnice primljenih kredita i zajmova</t>
  </si>
  <si>
    <t xml:space="preserve">Doprinosi za obvezno osiguranje u slučaju nezaposlenosti </t>
  </si>
  <si>
    <t>Doprinosi</t>
  </si>
  <si>
    <t>Doprinosi za zdravstveno osiguranje</t>
  </si>
  <si>
    <t>Doprinosi za obvezno zdravstveno osiguranje</t>
  </si>
  <si>
    <t>Prihodi od pozitivnih tečajnih razlika</t>
  </si>
  <si>
    <t>Sufinanciranje cijene usluge, participacije i sl.</t>
  </si>
  <si>
    <t>Dopunsko zdravstveno osiguranje</t>
  </si>
  <si>
    <t>Ostali prihodi za posebne namjene -( INO osiguranje )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</si>
  <si>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</si>
  <si>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</si>
  <si>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</si>
  <si>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iz proračuna</t>
  </si>
  <si>
    <t>Prihodi iz proračuna za financiranje redovne djelatnosti prorač. korisnika</t>
  </si>
  <si>
    <t>Doprinos za nezaposlene  ( 5% )</t>
  </si>
  <si>
    <t xml:space="preserve">Doprinos na mirovina - branitelji (3%)  </t>
  </si>
  <si>
    <t xml:space="preserve">Doprinos na mirovine (1%) </t>
  </si>
  <si>
    <t>Prihodi od proračuna- dopunsko</t>
  </si>
  <si>
    <t>Prihodi po čl. 63 Zakona o obv. zdr. osigur.</t>
  </si>
  <si>
    <t>Posebni doprinos na duhanske prerađevine (32%)</t>
  </si>
  <si>
    <t>HRVATSKI ZAVOD ZA ZDRAVSTVENO OSIGURANJE</t>
  </si>
  <si>
    <t>ADMINISTRACIJA I UPRAVLJANJE  OBVEZNIM ZDRAVSTVENIM OSIGURANJEM</t>
  </si>
  <si>
    <t>Računalne usluge</t>
  </si>
  <si>
    <t>Zdravstvene i veterinarske usluge</t>
  </si>
  <si>
    <t>Ostali nespomenuti financijski rashodi</t>
  </si>
  <si>
    <t>Nematerijalna imovina</t>
  </si>
  <si>
    <t>Poslovni objekti</t>
  </si>
  <si>
    <t>Oprema za održavanje i zaštitu</t>
  </si>
  <si>
    <t>Ulaganje u računalne programe</t>
  </si>
  <si>
    <t xml:space="preserve">Naknade građanima i kućanstvima na temelju osiguranja </t>
  </si>
  <si>
    <t>3711</t>
  </si>
  <si>
    <t>Naknade građanima i kućanstvima u novcu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</si>
  <si>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</si>
  <si>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</si>
  <si>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</si>
  <si>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</si>
  <si>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3712</t>
  </si>
  <si>
    <t>PRIPRAVNIČKI STAŽ ZA ZDRAVSTVENE DJELATNIKE</t>
  </si>
  <si>
    <t>SPECIJALIZACIJE</t>
  </si>
  <si>
    <t>Plaće za posebne uvjete rada</t>
  </si>
  <si>
    <t>3214</t>
  </si>
  <si>
    <t>Ostale naknade troškova zaposlenika</t>
  </si>
  <si>
    <t>3227</t>
  </si>
  <si>
    <t>Službena radna i zaštitna odjeća i obuća</t>
  </si>
  <si>
    <t>Naknade troškova osobama izvan radnog odnosa</t>
  </si>
  <si>
    <t>Pristojbe i naknade</t>
  </si>
  <si>
    <t>NAKNADA ŠTETE- PROFESIONALNE BOLESTI</t>
  </si>
  <si>
    <t>Naknada štete pravnim i fizičkim osobama</t>
  </si>
  <si>
    <t>Naknada štete</t>
  </si>
  <si>
    <t>Doprinosi za obvezno zdravstveno osiguranje za slučaj ozljede na radu</t>
  </si>
  <si>
    <t>Prihodi od nadležnog proračuna za financiranje rashoda poslovanja</t>
  </si>
  <si>
    <t>Naknade građanima i kućanstvima u naravi -putem ustanova u javnom sektoru</t>
  </si>
  <si>
    <t>Naknade građanima i kućanstvima u naravi - neposredno ili putem ustanova izvan javnog sektora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</si>
  <si>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</si>
  <si>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</si>
  <si>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</si>
  <si>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Tekuće pomoći iz državnog proračuna</t>
  </si>
  <si>
    <t>Tekuće pomoći proračunu iz drugih proračuna</t>
  </si>
  <si>
    <t>A1000</t>
  </si>
  <si>
    <t>A1001</t>
  </si>
  <si>
    <t>K2000</t>
  </si>
  <si>
    <t>A1002</t>
  </si>
  <si>
    <t>A1003</t>
  </si>
  <si>
    <t>A1004</t>
  </si>
  <si>
    <t>A1011</t>
  </si>
  <si>
    <t>A1012</t>
  </si>
  <si>
    <t>OBVEZNO ZDRAVSTVENO OSIGURANJE</t>
  </si>
  <si>
    <t>DOBROVOLJNO ZDRAVSTVENO OSIGURANJE</t>
  </si>
  <si>
    <t>ADMINISTRACIJA I UPRAVLJANJE DOBROVOLJNIM ZDRAVSTVENIM OSIGURANJEM</t>
  </si>
  <si>
    <t>ZDRAVSTVSTVENA ZAŠTITA DOBROVOLJNOG ZDRAVSTVENOG OSIGURANJA</t>
  </si>
  <si>
    <t>RASHODI ZA NABAVU NEFINANCIJSKE IMOVINE DOBROVOLJNOG ZDRAVSTVENOG OSIGURANJA</t>
  </si>
  <si>
    <t>Ostale naknade troškova zaposlenih</t>
  </si>
  <si>
    <t>Premije osiguranja</t>
  </si>
  <si>
    <t>LIJEČENJE INO OSIGURANIKA U REPUBLICI HRVATSKOJ</t>
  </si>
  <si>
    <t>Naknade građanima i kućanstvima u novcu i - neposredno ili putem ustanova izvan javnog sektora</t>
  </si>
  <si>
    <t>3714</t>
  </si>
  <si>
    <t>Naknade građanima i kućanstvima u naravi - putem ustanova u javnom sektoru</t>
  </si>
  <si>
    <t>Troškovi sudskih postupaka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</si>
  <si>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</si>
  <si>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</si>
  <si>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</si>
  <si>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Ostali prihodi za posebne namjene -( AO )</t>
  </si>
  <si>
    <t>PROJEKTI EU</t>
  </si>
  <si>
    <t>A1014</t>
  </si>
  <si>
    <t>INCA - PROJEKT EU</t>
  </si>
  <si>
    <t>A1015</t>
  </si>
  <si>
    <t>ASSESS CT - PROJEKT EU</t>
  </si>
  <si>
    <t>A1016</t>
  </si>
  <si>
    <t>JANPA -PROJEKT EU</t>
  </si>
  <si>
    <t>A1017</t>
  </si>
  <si>
    <t>Pomoći od međunarodnih organizacija te institucija i tijela EU</t>
  </si>
  <si>
    <t>Tekuće pomoći od institucija i tijela EU</t>
  </si>
  <si>
    <t>JAseHN-PROJEKT EU</t>
  </si>
  <si>
    <t>A1018</t>
  </si>
  <si>
    <t>E-HZZO-PROJEKT EU</t>
  </si>
  <si>
    <t>Intelektualne usluge</t>
  </si>
  <si>
    <t>Negativne tečajne razlike i razlike zbog primjene valutne klauzule</t>
  </si>
  <si>
    <t>Ostala prava</t>
  </si>
  <si>
    <t>Kazne, upravne mjere i ostali prihodi</t>
  </si>
  <si>
    <t>Kazne i upravne mjere</t>
  </si>
  <si>
    <t>Ostale kazne</t>
  </si>
  <si>
    <t>Ostale nespomenute kazne</t>
  </si>
  <si>
    <t>Ostali nespomenuti prihodi po posebnim propisima</t>
  </si>
  <si>
    <t>Prihodi od pruženih usluga</t>
  </si>
  <si>
    <t xml:space="preserve">UKUPNI PRIHODI </t>
  </si>
  <si>
    <t>PRIJENOS DEPOZITA IZ PRETHODNE GODINE</t>
  </si>
  <si>
    <t>PRIJENOS DEPOZITA U SLIJEDEĆU  GODINU</t>
  </si>
  <si>
    <t>Ostale nespomenute usluge</t>
  </si>
  <si>
    <t>A1020</t>
  </si>
  <si>
    <t>EURO-CAS - PROJEKT EU</t>
  </si>
  <si>
    <t>A1021</t>
  </si>
  <si>
    <t>EQUIPT - PROJEKT EU</t>
  </si>
  <si>
    <t>A1022</t>
  </si>
  <si>
    <t>ENJECT-PROJEKT EU</t>
  </si>
  <si>
    <t>Otplata glavnice primljenih kredita i zajmova od trgovačkih društava i obrtnika izvan javnog sektora</t>
  </si>
  <si>
    <t>Otplata glavnice primljenih zajmova od trgovačkih društava i obrtnika izvan javnog sektora</t>
  </si>
  <si>
    <t>Negativne tečajne razlike</t>
  </si>
  <si>
    <t>Tekuće pomoći od HZZ</t>
  </si>
  <si>
    <t>Tekuće pomoći od izvanproračunskih korisnika</t>
  </si>
  <si>
    <t>ZDRAVSTVENA ZAŠTITA OBVEZNOG ZDRAVSTVENOG OSIGURANJA I ZAŠTITA ZDRAVLJA NA RADU</t>
  </si>
  <si>
    <t>ZDRAVSTVENA ZAŠTITA NA RADU - SPECIFIČNA ZDRAVSTVENA ZAŠTITA</t>
  </si>
  <si>
    <t>UKUPNI RASHODI</t>
  </si>
  <si>
    <t>A1023</t>
  </si>
  <si>
    <t>CEF - eHealth</t>
  </si>
  <si>
    <t>A1024</t>
  </si>
  <si>
    <t>CEF E-ID</t>
  </si>
  <si>
    <t>A1025</t>
  </si>
  <si>
    <t>CEF EESSI</t>
  </si>
  <si>
    <t>A1026</t>
  </si>
  <si>
    <t>a-HZZO- Izgradnja integriranog informacijskog sustava</t>
  </si>
  <si>
    <t>A1027</t>
  </si>
  <si>
    <t>A1028</t>
  </si>
  <si>
    <t>HR DRG - Uvođenje i nadogradnja sustava za plaćanje i mjerenje učinkovitosti bolničkog sustava</t>
  </si>
  <si>
    <t>e-Lijekovi- Integrirani informatički sustav za upravljanje lijekovima</t>
  </si>
  <si>
    <t>Prihodi na temelju refundacija iz prethodnih godina</t>
  </si>
  <si>
    <t>Ostali prihodi za posebne namjene -stručno osposobljavanje</t>
  </si>
  <si>
    <t>Ostali prihodi</t>
  </si>
  <si>
    <t>Prihodi od prodaje postrojenja i opreme</t>
  </si>
  <si>
    <t>Računala i računalna oprema</t>
  </si>
  <si>
    <t>Prihod od prodaje prijevoznih sredstava</t>
  </si>
  <si>
    <t>Prijevozna sredstva u cestovnom prometu</t>
  </si>
  <si>
    <t>Naknada za korištenje privatnog automobila u službene svrhe</t>
  </si>
  <si>
    <t>A1019</t>
  </si>
  <si>
    <t>OTPLATA ZAJMA - ROBNI KREDIT</t>
  </si>
  <si>
    <t>5/2*100</t>
  </si>
  <si>
    <t>IZVRŠENJE            2015.</t>
  </si>
  <si>
    <t>INDEKS</t>
  </si>
  <si>
    <t>BROJČANA OZNAKA I NAZIV</t>
  </si>
  <si>
    <t>PRIMICI OD FINANCIJSKE IMOVINE I ZADUŽIVANJA</t>
  </si>
  <si>
    <t>UKUPNI PRIHODI</t>
  </si>
  <si>
    <t>RASHODI  POSLOVANJA</t>
  </si>
  <si>
    <t>RAZLIKA - VIŠAK / MANJAK</t>
  </si>
  <si>
    <t>IZVORNI PLAN 2016.</t>
  </si>
  <si>
    <t xml:space="preserve"> IZVRŠENJE 2015.</t>
  </si>
  <si>
    <t>IZVRŠENJE 2016.</t>
  </si>
  <si>
    <t>06</t>
  </si>
  <si>
    <t>5=4/2*100</t>
  </si>
  <si>
    <t>6=4/3*100</t>
  </si>
  <si>
    <t>4=3/2*100</t>
  </si>
  <si>
    <t>HRVATSKOG ZAVODA ZA ZDRAVSTVENO OSIGURANJE</t>
  </si>
  <si>
    <t xml:space="preserve"> IZVRŠENJE FINANCIJSKOG PLANA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</si>
  <si>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 2016. GODINU        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</si>
</sst>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;[Red]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44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>
      <alignment horizontal="right" vertical="center"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0" fontId="17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20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0" fillId="0" borderId="12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3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quotePrefix="1">
      <alignment horizontal="left" wrapText="1"/>
    </xf>
    <xf numFmtId="0" fontId="19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 quotePrefix="1">
      <alignment horizontal="left" vertical="center"/>
    </xf>
    <xf numFmtId="2" fontId="1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Font="1" applyBorder="1" applyAlignment="1">
      <alignment horizontal="left"/>
    </xf>
    <xf numFmtId="3" fontId="21" fillId="0" borderId="0" xfId="0" applyNumberFormat="1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2" fillId="0" borderId="0" xfId="0" applyFont="1" applyBorder="1" applyAlignment="1" quotePrefix="1">
      <alignment horizontal="left"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3" fontId="22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 horizontal="right"/>
      <protection/>
    </xf>
    <xf numFmtId="3" fontId="22" fillId="33" borderId="0" xfId="0" applyNumberFormat="1" applyFont="1" applyFill="1" applyBorder="1" applyAlignment="1">
      <alignment horizontal="left" vertical="center" wrapText="1"/>
    </xf>
    <xf numFmtId="3" fontId="21" fillId="33" borderId="0" xfId="0" applyNumberFormat="1" applyFont="1" applyFill="1" applyBorder="1" applyAlignment="1">
      <alignment horizontal="left" vertical="center" wrapText="1"/>
    </xf>
    <xf numFmtId="3" fontId="21" fillId="33" borderId="0" xfId="0" applyNumberFormat="1" applyFont="1" applyFill="1" applyBorder="1" applyAlignment="1" applyProtection="1">
      <alignment horizontal="right"/>
      <protection/>
    </xf>
    <xf numFmtId="4" fontId="21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4" fontId="4" fillId="33" borderId="0" xfId="0" applyNumberFormat="1" applyFont="1" applyFill="1" applyBorder="1" applyAlignment="1" applyProtection="1">
      <alignment horizontal="right"/>
      <protection/>
    </xf>
    <xf numFmtId="0" fontId="24" fillId="33" borderId="0" xfId="0" applyNumberFormat="1" applyFont="1" applyFill="1" applyBorder="1" applyAlignment="1" applyProtection="1">
      <alignment/>
      <protection/>
    </xf>
    <xf numFmtId="3" fontId="24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21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 quotePrefix="1">
      <alignment horizontal="left" vertical="center"/>
    </xf>
    <xf numFmtId="3" fontId="21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 quotePrefix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3" fontId="22" fillId="33" borderId="0" xfId="0" applyNumberFormat="1" applyFont="1" applyFill="1" applyBorder="1" applyAlignment="1">
      <alignment horizontal="left" wrapText="1"/>
    </xf>
    <xf numFmtId="3" fontId="22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horizontal="left" vertical="center"/>
    </xf>
    <xf numFmtId="3" fontId="22" fillId="33" borderId="0" xfId="0" applyNumberFormat="1" applyFont="1" applyFill="1" applyBorder="1" applyAlignment="1" applyProtection="1">
      <alignment horizontal="right" vertical="center"/>
      <protection/>
    </xf>
    <xf numFmtId="3" fontId="22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>
      <alignment horizontal="left" vertical="justify"/>
    </xf>
    <xf numFmtId="0" fontId="3" fillId="33" borderId="14" xfId="0" applyFont="1" applyFill="1" applyBorder="1" applyAlignment="1">
      <alignment horizontal="left" vertical="justify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3" fontId="22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/>
      <protection/>
    </xf>
    <xf numFmtId="4" fontId="24" fillId="33" borderId="0" xfId="0" applyNumberFormat="1" applyFont="1" applyFill="1" applyBorder="1" applyAlignment="1" applyProtection="1">
      <alignment/>
      <protection/>
    </xf>
    <xf numFmtId="4" fontId="21" fillId="33" borderId="0" xfId="0" applyNumberFormat="1" applyFont="1" applyFill="1" applyBorder="1" applyAlignment="1" applyProtection="1">
      <alignment horizontal="right"/>
      <protection/>
    </xf>
    <xf numFmtId="4" fontId="22" fillId="33" borderId="0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4" fontId="3" fillId="33" borderId="0" xfId="0" applyNumberFormat="1" applyFont="1" applyFill="1" applyBorder="1" applyAlignment="1" applyProtection="1">
      <alignment horizontal="right" wrapText="1"/>
      <protection/>
    </xf>
    <xf numFmtId="3" fontId="4" fillId="33" borderId="0" xfId="0" applyNumberFormat="1" applyFont="1" applyFill="1" applyBorder="1" applyAlignment="1" applyProtection="1">
      <alignment horizontal="right" wrapText="1"/>
      <protection/>
    </xf>
    <xf numFmtId="4" fontId="4" fillId="33" borderId="0" xfId="0" applyNumberFormat="1" applyFont="1" applyFill="1" applyBorder="1" applyAlignment="1" applyProtection="1">
      <alignment horizontal="right" wrapText="1"/>
      <protection/>
    </xf>
    <xf numFmtId="3" fontId="22" fillId="33" borderId="0" xfId="0" applyNumberFormat="1" applyFont="1" applyFill="1" applyBorder="1" applyAlignment="1" applyProtection="1">
      <alignment horizontal="right" wrapText="1"/>
      <protection/>
    </xf>
    <xf numFmtId="4" fontId="22" fillId="33" borderId="0" xfId="0" applyNumberFormat="1" applyFont="1" applyFill="1" applyBorder="1" applyAlignment="1" applyProtection="1">
      <alignment horizontal="right" wrapText="1"/>
      <protection/>
    </xf>
    <xf numFmtId="3" fontId="21" fillId="33" borderId="0" xfId="0" applyNumberFormat="1" applyFont="1" applyFill="1" applyBorder="1" applyAlignment="1" applyProtection="1">
      <alignment horizontal="right" wrapText="1"/>
      <protection/>
    </xf>
    <xf numFmtId="4" fontId="21" fillId="33" borderId="0" xfId="0" applyNumberFormat="1" applyFont="1" applyFill="1" applyBorder="1" applyAlignment="1" applyProtection="1">
      <alignment horizontal="right" wrapText="1"/>
      <protection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4" fontId="3" fillId="33" borderId="0" xfId="0" applyNumberFormat="1" applyFont="1" applyFill="1" applyBorder="1" applyAlignment="1" applyProtection="1">
      <alignment horizontal="right" wrapText="1"/>
      <protection/>
    </xf>
    <xf numFmtId="3" fontId="21" fillId="33" borderId="0" xfId="0" applyNumberFormat="1" applyFont="1" applyFill="1" applyBorder="1" applyAlignment="1" applyProtection="1">
      <alignment horizontal="right" wrapText="1"/>
      <protection/>
    </xf>
    <xf numFmtId="4" fontId="21" fillId="33" borderId="0" xfId="0" applyNumberFormat="1" applyFont="1" applyFill="1" applyBorder="1" applyAlignment="1" applyProtection="1">
      <alignment horizontal="right" wrapText="1"/>
      <protection/>
    </xf>
    <xf numFmtId="3" fontId="4" fillId="33" borderId="12" xfId="0" applyNumberFormat="1" applyFont="1" applyFill="1" applyBorder="1" applyAlignment="1" applyProtection="1">
      <alignment horizontal="right" wrapText="1"/>
      <protection/>
    </xf>
    <xf numFmtId="4" fontId="4" fillId="33" borderId="12" xfId="0" applyNumberFormat="1" applyFont="1" applyFill="1" applyBorder="1" applyAlignment="1" applyProtection="1">
      <alignment horizontal="right" wrapText="1"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23" fillId="0" borderId="10" xfId="0" applyNumberFormat="1" applyFont="1" applyFill="1" applyBorder="1" applyAlignment="1" applyProtection="1">
      <alignment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justify"/>
    </xf>
    <xf numFmtId="0" fontId="3" fillId="0" borderId="0" xfId="0" applyFont="1" applyFill="1" applyBorder="1" applyAlignment="1">
      <alignment horizontal="left"/>
    </xf>
    <xf numFmtId="4" fontId="7" fillId="0" borderId="13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2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Border="1" applyAlignment="1">
      <alignment horizontal="right" vertical="center" wrapText="1"/>
    </xf>
    <xf numFmtId="4" fontId="22" fillId="33" borderId="16" xfId="0" applyNumberFormat="1" applyFont="1" applyFill="1" applyBorder="1" applyAlignment="1" applyProtection="1">
      <alignment horizontal="right"/>
      <protection/>
    </xf>
    <xf numFmtId="4" fontId="21" fillId="33" borderId="16" xfId="0" applyNumberFormat="1" applyFont="1" applyFill="1" applyBorder="1" applyAlignment="1" applyProtection="1">
      <alignment horizontal="right"/>
      <protection/>
    </xf>
    <xf numFmtId="3" fontId="17" fillId="33" borderId="0" xfId="0" applyNumberFormat="1" applyFont="1" applyFill="1" applyBorder="1" applyAlignment="1" applyProtection="1">
      <alignment/>
      <protection/>
    </xf>
    <xf numFmtId="3" fontId="16" fillId="33" borderId="0" xfId="0" applyNumberFormat="1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7" fillId="33" borderId="12" xfId="0" applyNumberFormat="1" applyFont="1" applyFill="1" applyBorder="1" applyAlignment="1" applyProtection="1">
      <alignment/>
      <protection/>
    </xf>
    <xf numFmtId="3" fontId="16" fillId="33" borderId="0" xfId="0" applyNumberFormat="1" applyFont="1" applyFill="1" applyAlignment="1">
      <alignment vertical="center"/>
    </xf>
    <xf numFmtId="3" fontId="16" fillId="33" borderId="0" xfId="0" applyNumberFormat="1" applyFont="1" applyFill="1" applyAlignment="1">
      <alignment horizontal="right" vertical="center"/>
    </xf>
    <xf numFmtId="3" fontId="16" fillId="33" borderId="0" xfId="0" applyNumberFormat="1" applyFont="1" applyFill="1" applyAlignment="1" quotePrefix="1">
      <alignment horizontal="left" vertical="center"/>
    </xf>
    <xf numFmtId="0" fontId="4" fillId="33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right" wrapText="1"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 quotePrefix="1">
      <alignment horizontal="left" vertical="center"/>
    </xf>
    <xf numFmtId="0" fontId="1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 quotePrefix="1">
      <alignment horizontal="left" vertic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3" fontId="66" fillId="33" borderId="0" xfId="0" applyNumberFormat="1" applyFont="1" applyFill="1" applyBorder="1" applyAlignment="1" applyProtection="1">
      <alignment horizontal="right" wrapText="1"/>
      <protection/>
    </xf>
    <xf numFmtId="3" fontId="66" fillId="33" borderId="0" xfId="0" applyNumberFormat="1" applyFont="1" applyFill="1" applyBorder="1" applyAlignment="1" applyProtection="1">
      <alignment horizontal="right" wrapText="1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3" fontId="66" fillId="33" borderId="0" xfId="0" applyNumberFormat="1" applyFont="1" applyFill="1" applyBorder="1" applyAlignment="1" applyProtection="1">
      <alignment horizontal="right"/>
      <protection/>
    </xf>
    <xf numFmtId="3" fontId="67" fillId="33" borderId="0" xfId="0" applyNumberFormat="1" applyFont="1" applyFill="1" applyBorder="1" applyAlignment="1" applyProtection="1">
      <alignment/>
      <protection/>
    </xf>
    <xf numFmtId="3" fontId="66" fillId="33" borderId="0" xfId="0" applyNumberFormat="1" applyFont="1" applyFill="1" applyBorder="1" applyAlignment="1" applyProtection="1">
      <alignment horizontal="right"/>
      <protection/>
    </xf>
    <xf numFmtId="3" fontId="66" fillId="33" borderId="0" xfId="0" applyNumberFormat="1" applyFont="1" applyFill="1" applyBorder="1" applyAlignment="1">
      <alignment horizontal="right" vertical="center"/>
    </xf>
    <xf numFmtId="3" fontId="66" fillId="33" borderId="0" xfId="0" applyNumberFormat="1" applyFont="1" applyFill="1" applyBorder="1" applyAlignment="1" applyProtection="1">
      <alignment/>
      <protection/>
    </xf>
    <xf numFmtId="3" fontId="66" fillId="33" borderId="0" xfId="0" applyNumberFormat="1" applyFont="1" applyFill="1" applyBorder="1" applyAlignment="1">
      <alignment vertical="center"/>
    </xf>
    <xf numFmtId="0" fontId="4" fillId="33" borderId="18" xfId="0" applyFont="1" applyFill="1" applyBorder="1" applyAlignment="1" quotePrefix="1">
      <alignment horizontal="left" vertical="justify"/>
    </xf>
    <xf numFmtId="0" fontId="4" fillId="33" borderId="12" xfId="0" applyFont="1" applyFill="1" applyBorder="1" applyAlignment="1">
      <alignment horizontal="left" vertical="center"/>
    </xf>
    <xf numFmtId="3" fontId="21" fillId="33" borderId="12" xfId="0" applyNumberFormat="1" applyFont="1" applyFill="1" applyBorder="1" applyAlignment="1" applyProtection="1">
      <alignment horizontal="right"/>
      <protection/>
    </xf>
    <xf numFmtId="4" fontId="21" fillId="33" borderId="12" xfId="0" applyNumberFormat="1" applyFont="1" applyFill="1" applyBorder="1" applyAlignment="1" applyProtection="1">
      <alignment horizontal="right"/>
      <protection/>
    </xf>
    <xf numFmtId="4" fontId="21" fillId="33" borderId="19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 quotePrefix="1">
      <alignment horizontal="left" wrapText="1"/>
      <protection/>
    </xf>
    <xf numFmtId="0" fontId="3" fillId="33" borderId="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22" fillId="33" borderId="0" xfId="0" applyNumberFormat="1" applyFont="1" applyFill="1" applyBorder="1" applyAlignment="1" applyProtection="1">
      <alignment wrapText="1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/>
      <protection/>
    </xf>
    <xf numFmtId="3" fontId="29" fillId="0" borderId="10" xfId="0" applyNumberFormat="1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left"/>
    </xf>
    <xf numFmtId="0" fontId="26" fillId="0" borderId="15" xfId="0" applyFont="1" applyBorder="1" applyAlignment="1" quotePrefix="1">
      <alignment horizontal="left"/>
    </xf>
    <xf numFmtId="0" fontId="26" fillId="0" borderId="20" xfId="0" applyNumberFormat="1" applyFont="1" applyFill="1" applyBorder="1" applyAlignment="1" applyProtection="1" quotePrefix="1">
      <alignment horizontal="left" wrapText="1"/>
      <protection/>
    </xf>
    <xf numFmtId="0" fontId="26" fillId="0" borderId="20" xfId="0" applyNumberFormat="1" applyFont="1" applyFill="1" applyBorder="1" applyAlignment="1" applyProtection="1">
      <alignment horizontal="left" wrapText="1"/>
      <protection/>
    </xf>
    <xf numFmtId="0" fontId="26" fillId="0" borderId="20" xfId="0" applyFont="1" applyBorder="1" applyAlignment="1" quotePrefix="1">
      <alignment/>
    </xf>
    <xf numFmtId="0" fontId="26" fillId="0" borderId="15" xfId="0" applyFont="1" applyBorder="1" applyAlignment="1" quotePrefix="1">
      <alignment/>
    </xf>
    <xf numFmtId="0" fontId="26" fillId="0" borderId="18" xfId="0" applyNumberFormat="1" applyFont="1" applyFill="1" applyBorder="1" applyAlignment="1" applyProtection="1">
      <alignment horizontal="center" wrapText="1"/>
      <protection/>
    </xf>
    <xf numFmtId="0" fontId="26" fillId="0" borderId="20" xfId="0" applyFont="1" applyBorder="1" applyAlignment="1" quotePrefix="1">
      <alignment horizontal="center"/>
    </xf>
    <xf numFmtId="0" fontId="26" fillId="0" borderId="20" xfId="0" applyNumberFormat="1" applyFont="1" applyFill="1" applyBorder="1" applyAlignment="1" applyProtection="1" quotePrefix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/>
      <protection/>
    </xf>
    <xf numFmtId="3" fontId="3" fillId="33" borderId="17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7" xfId="0" applyFont="1" applyFill="1" applyBorder="1" applyAlignment="1" quotePrefix="1">
      <alignment horizontal="left" wrapText="1"/>
    </xf>
    <xf numFmtId="0" fontId="9" fillId="33" borderId="17" xfId="0" applyNumberFormat="1" applyFont="1" applyFill="1" applyBorder="1" applyAlignment="1" applyProtection="1" quotePrefix="1">
      <alignment horizontal="left"/>
      <protection/>
    </xf>
    <xf numFmtId="2" fontId="3" fillId="33" borderId="17" xfId="0" applyNumberFormat="1" applyFont="1" applyFill="1" applyBorder="1" applyAlignment="1">
      <alignment horizontal="right" wrapText="1"/>
    </xf>
    <xf numFmtId="2" fontId="3" fillId="33" borderId="0" xfId="0" applyNumberFormat="1" applyFont="1" applyFill="1" applyBorder="1" applyAlignment="1" applyProtection="1">
      <alignment horizontal="right" wrapText="1"/>
      <protection/>
    </xf>
    <xf numFmtId="2" fontId="66" fillId="33" borderId="0" xfId="0" applyNumberFormat="1" applyFont="1" applyFill="1" applyBorder="1" applyAlignment="1" applyProtection="1">
      <alignment horizontal="right" wrapText="1"/>
      <protection/>
    </xf>
    <xf numFmtId="2" fontId="22" fillId="33" borderId="0" xfId="0" applyNumberFormat="1" applyFont="1" applyFill="1" applyBorder="1" applyAlignment="1" applyProtection="1">
      <alignment horizontal="right" wrapText="1"/>
      <protection/>
    </xf>
    <xf numFmtId="2" fontId="3" fillId="33" borderId="0" xfId="0" applyNumberFormat="1" applyFont="1" applyFill="1" applyBorder="1" applyAlignment="1" applyProtection="1">
      <alignment horizontal="right" wrapText="1"/>
      <protection/>
    </xf>
    <xf numFmtId="2" fontId="4" fillId="33" borderId="0" xfId="0" applyNumberFormat="1" applyFont="1" applyFill="1" applyBorder="1" applyAlignment="1" applyProtection="1">
      <alignment horizontal="right" wrapText="1"/>
      <protection/>
    </xf>
    <xf numFmtId="2" fontId="66" fillId="33" borderId="0" xfId="0" applyNumberFormat="1" applyFont="1" applyFill="1" applyBorder="1" applyAlignment="1" applyProtection="1">
      <alignment horizontal="right" wrapText="1"/>
      <protection/>
    </xf>
    <xf numFmtId="2" fontId="4" fillId="33" borderId="12" xfId="0" applyNumberFormat="1" applyFont="1" applyFill="1" applyBorder="1" applyAlignment="1" applyProtection="1">
      <alignment horizontal="right" wrapText="1"/>
      <protection/>
    </xf>
    <xf numFmtId="2" fontId="21" fillId="33" borderId="0" xfId="0" applyNumberFormat="1" applyFont="1" applyFill="1" applyBorder="1" applyAlignment="1" applyProtection="1">
      <alignment horizontal="right" wrapText="1"/>
      <protection/>
    </xf>
    <xf numFmtId="2" fontId="4" fillId="33" borderId="0" xfId="0" applyNumberFormat="1" applyFont="1" applyFill="1" applyBorder="1" applyAlignment="1" applyProtection="1">
      <alignment horizontal="right" wrapText="1"/>
      <protection/>
    </xf>
    <xf numFmtId="3" fontId="4" fillId="33" borderId="0" xfId="0" applyNumberFormat="1" applyFont="1" applyFill="1" applyBorder="1" applyAlignment="1" applyProtection="1">
      <alignment wrapText="1"/>
      <protection/>
    </xf>
    <xf numFmtId="3" fontId="4" fillId="33" borderId="0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 horizontal="right"/>
      <protection/>
    </xf>
    <xf numFmtId="4" fontId="3" fillId="33" borderId="17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justify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quotePrefix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 quotePrefix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6" fillId="0" borderId="0" xfId="0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3" fillId="33" borderId="17" xfId="0" applyNumberFormat="1" applyFont="1" applyFill="1" applyBorder="1" applyAlignment="1">
      <alignment horizontal="center" vertical="center" wrapText="1"/>
    </xf>
    <xf numFmtId="4" fontId="66" fillId="0" borderId="0" xfId="0" applyNumberFormat="1" applyFont="1" applyFill="1" applyBorder="1" applyAlignment="1" applyProtection="1">
      <alignment horizontal="right"/>
      <protection/>
    </xf>
    <xf numFmtId="0" fontId="21" fillId="33" borderId="0" xfId="0" applyNumberFormat="1" applyFont="1" applyFill="1" applyBorder="1" applyAlignment="1" applyProtection="1">
      <alignment wrapText="1"/>
      <protection/>
    </xf>
    <xf numFmtId="2" fontId="29" fillId="33" borderId="1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 vertical="justify"/>
      <protection/>
    </xf>
    <xf numFmtId="0" fontId="3" fillId="33" borderId="0" xfId="0" applyFont="1" applyFill="1" applyBorder="1" applyAlignment="1">
      <alignment horizontal="left" vertical="top"/>
    </xf>
    <xf numFmtId="3" fontId="22" fillId="33" borderId="0" xfId="0" applyNumberFormat="1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 quotePrefix="1">
      <alignment horizontal="left" vertical="top" wrapText="1"/>
    </xf>
    <xf numFmtId="4" fontId="66" fillId="33" borderId="0" xfId="0" applyNumberFormat="1" applyFont="1" applyFill="1" applyBorder="1" applyAlignment="1" applyProtection="1">
      <alignment horizontal="right"/>
      <protection/>
    </xf>
    <xf numFmtId="3" fontId="21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" fontId="21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4" fontId="67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 quotePrefix="1">
      <alignment horizontal="left" vertical="justify"/>
      <protection/>
    </xf>
    <xf numFmtId="0" fontId="4" fillId="33" borderId="0" xfId="0" applyFont="1" applyFill="1" applyBorder="1" applyAlignment="1">
      <alignment horizontal="left" vertical="justify"/>
    </xf>
    <xf numFmtId="0" fontId="1" fillId="33" borderId="0" xfId="0" applyFont="1" applyFill="1" applyBorder="1" applyAlignment="1">
      <alignment horizontal="left" vertical="justify"/>
    </xf>
    <xf numFmtId="4" fontId="66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 vertical="justify"/>
    </xf>
    <xf numFmtId="0" fontId="4" fillId="33" borderId="0" xfId="0" applyFont="1" applyFill="1" applyBorder="1" applyAlignment="1" quotePrefix="1">
      <alignment horizontal="left" vertical="justify"/>
    </xf>
    <xf numFmtId="0" fontId="3" fillId="33" borderId="0" xfId="0" applyFont="1" applyFill="1" applyBorder="1" applyAlignment="1">
      <alignment horizontal="left" vertical="justify"/>
    </xf>
    <xf numFmtId="0" fontId="3" fillId="33" borderId="0" xfId="0" applyNumberFormat="1" applyFont="1" applyFill="1" applyBorder="1" applyAlignment="1" applyProtection="1">
      <alignment horizontal="left" vertical="justify"/>
      <protection/>
    </xf>
    <xf numFmtId="3" fontId="21" fillId="33" borderId="0" xfId="0" applyNumberFormat="1" applyFont="1" applyFill="1" applyBorder="1" applyAlignment="1">
      <alignment horizontal="left" vertical="top" wrapText="1"/>
    </xf>
    <xf numFmtId="0" fontId="24" fillId="33" borderId="0" xfId="0" applyNumberFormat="1" applyFont="1" applyFill="1" applyBorder="1" applyAlignment="1" applyProtection="1">
      <alignment horizontal="left"/>
      <protection/>
    </xf>
    <xf numFmtId="1" fontId="21" fillId="33" borderId="0" xfId="0" applyNumberFormat="1" applyFont="1" applyFill="1" applyBorder="1" applyAlignment="1" quotePrefix="1">
      <alignment horizontal="left" vertical="center" wrapText="1"/>
    </xf>
    <xf numFmtId="1" fontId="3" fillId="33" borderId="0" xfId="0" applyNumberFormat="1" applyFont="1" applyFill="1" applyBorder="1" applyAlignment="1" quotePrefix="1">
      <alignment horizontal="left" vertical="justify"/>
    </xf>
    <xf numFmtId="1" fontId="4" fillId="33" borderId="0" xfId="0" applyNumberFormat="1" applyFont="1" applyFill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 quotePrefix="1">
      <alignment horizontal="left" vertical="justify"/>
      <protection/>
    </xf>
    <xf numFmtId="0" fontId="3" fillId="33" borderId="0" xfId="0" applyFont="1" applyFill="1" applyBorder="1" applyAlignment="1" quotePrefix="1">
      <alignment horizontal="left" vertical="justify"/>
    </xf>
    <xf numFmtId="4" fontId="66" fillId="33" borderId="0" xfId="0" applyNumberFormat="1" applyFont="1" applyFill="1" applyBorder="1" applyAlignment="1">
      <alignment horizontal="right" vertical="center"/>
    </xf>
    <xf numFmtId="4" fontId="66" fillId="33" borderId="0" xfId="0" applyNumberFormat="1" applyFont="1" applyFill="1" applyBorder="1" applyAlignment="1" applyProtection="1">
      <alignment/>
      <protection/>
    </xf>
    <xf numFmtId="4" fontId="66" fillId="33" borderId="0" xfId="0" applyNumberFormat="1" applyFont="1" applyFill="1" applyBorder="1" applyAlignment="1">
      <alignment vertical="center"/>
    </xf>
    <xf numFmtId="178" fontId="21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left" vertical="center" wrapText="1"/>
    </xf>
    <xf numFmtId="178" fontId="22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26" fillId="0" borderId="20" xfId="0" applyFont="1" applyBorder="1" applyAlignment="1" quotePrefix="1">
      <alignment horizontal="center" vertical="top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 quotePrefix="1">
      <alignment horizontal="left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26" fillId="0" borderId="10" xfId="0" applyFont="1" applyBorder="1" applyAlignment="1" quotePrefix="1">
      <alignment horizontal="left" wrapText="1"/>
    </xf>
    <xf numFmtId="0" fontId="0" fillId="0" borderId="10" xfId="0" applyNumberFormat="1" applyFill="1" applyBorder="1" applyAlignment="1" applyProtection="1">
      <alignment wrapText="1"/>
      <protection/>
    </xf>
    <xf numFmtId="0" fontId="0" fillId="0" borderId="15" xfId="0" applyNumberFormat="1" applyFill="1" applyBorder="1" applyAlignment="1" applyProtection="1">
      <alignment wrapText="1"/>
      <protection/>
    </xf>
    <xf numFmtId="172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 quotePrefix="1">
      <alignment horizontal="center"/>
      <protection/>
    </xf>
    <xf numFmtId="0" fontId="29" fillId="0" borderId="10" xfId="0" applyNumberFormat="1" applyFont="1" applyFill="1" applyBorder="1" applyAlignment="1" applyProtection="1" quotePrefix="1">
      <alignment horizontal="center"/>
      <protection/>
    </xf>
    <xf numFmtId="0" fontId="29" fillId="0" borderId="15" xfId="0" applyNumberFormat="1" applyFont="1" applyFill="1" applyBorder="1" applyAlignment="1" applyProtection="1" quotePrefix="1">
      <alignment horizontal="center"/>
      <protection/>
    </xf>
    <xf numFmtId="0" fontId="26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 quotePrefix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wrapText="1"/>
      <protection/>
    </xf>
    <xf numFmtId="0" fontId="0" fillId="0" borderId="15" xfId="0" applyNumberFormat="1" applyFill="1" applyBorder="1" applyAlignment="1" applyProtection="1">
      <alignment horizontal="left" wrapText="1"/>
      <protection/>
    </xf>
    <xf numFmtId="0" fontId="26" fillId="0" borderId="10" xfId="0" applyNumberFormat="1" applyFont="1" applyFill="1" applyBorder="1" applyAlignment="1" applyProtection="1" quotePrefix="1">
      <alignment wrapText="1" readingOrder="1"/>
      <protection/>
    </xf>
    <xf numFmtId="0" fontId="0" fillId="0" borderId="10" xfId="0" applyNumberFormat="1" applyFill="1" applyBorder="1" applyAlignment="1" applyProtection="1">
      <alignment wrapText="1" readingOrder="1"/>
      <protection/>
    </xf>
    <xf numFmtId="0" fontId="0" fillId="0" borderId="15" xfId="0" applyNumberFormat="1" applyFill="1" applyBorder="1" applyAlignment="1" applyProtection="1">
      <alignment wrapText="1" readingOrder="1"/>
      <protection/>
    </xf>
    <xf numFmtId="0" fontId="1" fillId="0" borderId="0" xfId="0" applyFont="1" applyBorder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12" xfId="0" applyNumberFormat="1" applyFont="1" applyFill="1" applyBorder="1" applyAlignment="1" applyProtection="1" quotePrefix="1">
      <alignment horizontal="left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10" xfId="0" applyNumberFormat="1" applyFont="1" applyFill="1" applyBorder="1" applyAlignment="1" applyProtection="1" quotePrefix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zoomScalePageLayoutView="0" workbookViewId="0" topLeftCell="A1">
      <selection activeCell="B27" sqref="B27:E27"/>
    </sheetView>
  </sheetViews>
  <sheetFormatPr defaultColWidth="11.421875" defaultRowHeight="12.75"/>
  <cols>
    <col min="1" max="1" width="5.00390625" style="3" customWidth="1"/>
    <col min="2" max="2" width="4.28125" style="3" customWidth="1"/>
    <col min="3" max="3" width="5.57421875" style="3" customWidth="1"/>
    <col min="4" max="4" width="5.28125" style="18" customWidth="1"/>
    <col min="5" max="5" width="32.00390625" style="0" customWidth="1"/>
    <col min="6" max="6" width="15.421875" style="3" customWidth="1"/>
    <col min="7" max="7" width="15.00390625" style="0" customWidth="1"/>
    <col min="8" max="8" width="15.28125" style="0" customWidth="1"/>
    <col min="9" max="10" width="8.00390625" style="0" customWidth="1"/>
  </cols>
  <sheetData>
    <row r="1" spans="1:10" ht="18.75">
      <c r="A1" s="399" t="s">
        <v>257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8.75">
      <c r="A2" s="399" t="s">
        <v>256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8.75">
      <c r="A3" s="399" t="s">
        <v>258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9" s="29" customFormat="1" ht="32.25" customHeight="1">
      <c r="A4" s="411" t="s">
        <v>75</v>
      </c>
      <c r="B4" s="412"/>
      <c r="C4" s="412"/>
      <c r="D4" s="412"/>
      <c r="E4" s="412"/>
      <c r="F4" s="401"/>
      <c r="G4" s="401"/>
      <c r="H4" s="402"/>
      <c r="I4" s="402"/>
    </row>
    <row r="5" spans="1:9" s="3" customFormat="1" ht="24" customHeight="1">
      <c r="A5" s="411" t="s">
        <v>3</v>
      </c>
      <c r="B5" s="412"/>
      <c r="C5" s="412"/>
      <c r="D5" s="412"/>
      <c r="E5" s="412"/>
      <c r="F5" s="401"/>
      <c r="G5" s="401"/>
      <c r="H5" s="402"/>
      <c r="I5" s="402"/>
    </row>
    <row r="6" spans="1:9" s="3" customFormat="1" ht="9" customHeight="1">
      <c r="A6" s="61"/>
      <c r="B6" s="59"/>
      <c r="C6" s="59"/>
      <c r="D6" s="59"/>
      <c r="E6" s="59"/>
      <c r="F6" s="59"/>
      <c r="G6" s="60"/>
      <c r="H6" s="60"/>
      <c r="I6" s="60"/>
    </row>
    <row r="7" spans="1:10" s="3" customFormat="1" ht="27" customHeight="1">
      <c r="A7" s="410" t="s">
        <v>244</v>
      </c>
      <c r="B7" s="410"/>
      <c r="C7" s="410"/>
      <c r="D7" s="410"/>
      <c r="E7" s="410"/>
      <c r="F7" s="284" t="s">
        <v>250</v>
      </c>
      <c r="G7" s="285" t="s">
        <v>249</v>
      </c>
      <c r="H7" s="285" t="s">
        <v>251</v>
      </c>
      <c r="I7" s="285" t="s">
        <v>243</v>
      </c>
      <c r="J7" s="286" t="s">
        <v>243</v>
      </c>
    </row>
    <row r="8" spans="1:10" s="3" customFormat="1" ht="12.75" customHeight="1">
      <c r="A8" s="403">
        <v>1</v>
      </c>
      <c r="B8" s="404"/>
      <c r="C8" s="404"/>
      <c r="D8" s="404"/>
      <c r="E8" s="405"/>
      <c r="F8" s="269">
        <v>2</v>
      </c>
      <c r="G8" s="269">
        <v>3</v>
      </c>
      <c r="H8" s="270">
        <v>4</v>
      </c>
      <c r="I8" s="269" t="s">
        <v>253</v>
      </c>
      <c r="J8" s="271" t="s">
        <v>254</v>
      </c>
    </row>
    <row r="9" spans="1:10" s="3" customFormat="1" ht="15.75">
      <c r="A9" s="280">
        <v>6</v>
      </c>
      <c r="B9" s="406" t="s">
        <v>28</v>
      </c>
      <c r="C9" s="407"/>
      <c r="D9" s="407"/>
      <c r="E9" s="408"/>
      <c r="F9" s="78">
        <f>prihodi!D6</f>
        <v>22155348981</v>
      </c>
      <c r="G9" s="78">
        <f>prihodi!E6</f>
        <v>22465032429</v>
      </c>
      <c r="H9" s="78">
        <f>prihodi!F6</f>
        <v>23725399684</v>
      </c>
      <c r="I9" s="79">
        <f aca="true" t="shared" si="0" ref="I9:I15">H9/F9*100</f>
        <v>107.08655370017617</v>
      </c>
      <c r="J9" s="214">
        <f aca="true" t="shared" si="1" ref="J9:J14">H9/G9*100</f>
        <v>105.61035137155199</v>
      </c>
    </row>
    <row r="10" spans="1:10" s="3" customFormat="1" ht="30.75" customHeight="1">
      <c r="A10" s="392">
        <v>7</v>
      </c>
      <c r="B10" s="396" t="s">
        <v>42</v>
      </c>
      <c r="C10" s="397"/>
      <c r="D10" s="397"/>
      <c r="E10" s="398"/>
      <c r="F10" s="78">
        <f>prihodi!D62</f>
        <v>752084</v>
      </c>
      <c r="G10" s="78">
        <f>prihodi!E62</f>
        <v>370000</v>
      </c>
      <c r="H10" s="78">
        <f>prihodi!F62</f>
        <v>504343</v>
      </c>
      <c r="I10" s="79">
        <f t="shared" si="0"/>
        <v>67.05939762047856</v>
      </c>
      <c r="J10" s="214">
        <f t="shared" si="1"/>
        <v>136.30891891891892</v>
      </c>
    </row>
    <row r="11" spans="1:10" s="3" customFormat="1" ht="15.75">
      <c r="A11" s="281"/>
      <c r="B11" s="274" t="s">
        <v>246</v>
      </c>
      <c r="C11" s="274"/>
      <c r="D11" s="274"/>
      <c r="E11" s="275"/>
      <c r="F11" s="78">
        <f>F9+F10</f>
        <v>22156101065</v>
      </c>
      <c r="G11" s="78">
        <f>G9+G10</f>
        <v>22465402429</v>
      </c>
      <c r="H11" s="78">
        <f>H9+H10</f>
        <v>23725904027</v>
      </c>
      <c r="I11" s="79">
        <f t="shared" si="0"/>
        <v>107.08519498712623</v>
      </c>
      <c r="J11" s="214">
        <f t="shared" si="1"/>
        <v>105.61085696988384</v>
      </c>
    </row>
    <row r="12" spans="1:10" s="3" customFormat="1" ht="15.75">
      <c r="A12" s="282">
        <v>3</v>
      </c>
      <c r="B12" s="409" t="s">
        <v>247</v>
      </c>
      <c r="C12" s="397"/>
      <c r="D12" s="397"/>
      <c r="E12" s="398"/>
      <c r="F12" s="81">
        <f>'rashodi-opći dio'!D5</f>
        <v>22318960555</v>
      </c>
      <c r="G12" s="81">
        <f>'rashodi-opći dio'!E5</f>
        <v>22432698279</v>
      </c>
      <c r="H12" s="81">
        <f>'rashodi-opći dio'!F5</f>
        <v>23452068442</v>
      </c>
      <c r="I12" s="79">
        <f t="shared" si="0"/>
        <v>105.0768846703578</v>
      </c>
      <c r="J12" s="214">
        <f t="shared" si="1"/>
        <v>104.54412639229524</v>
      </c>
    </row>
    <row r="13" spans="1:10" s="3" customFormat="1" ht="30.75" customHeight="1">
      <c r="A13" s="392">
        <v>4</v>
      </c>
      <c r="B13" s="396" t="s">
        <v>67</v>
      </c>
      <c r="C13" s="397"/>
      <c r="D13" s="397"/>
      <c r="E13" s="398"/>
      <c r="F13" s="81">
        <f>'rashodi-opći dio'!D66</f>
        <v>13850897</v>
      </c>
      <c r="G13" s="81">
        <f>'rashodi-opći dio'!E66</f>
        <v>32704150</v>
      </c>
      <c r="H13" s="81">
        <f>'rashodi-opći dio'!F66</f>
        <v>17269461</v>
      </c>
      <c r="I13" s="79">
        <f t="shared" si="0"/>
        <v>124.68117407847303</v>
      </c>
      <c r="J13" s="214">
        <f t="shared" si="1"/>
        <v>52.805105774037855</v>
      </c>
    </row>
    <row r="14" spans="1:10" s="3" customFormat="1" ht="15.75">
      <c r="A14" s="278"/>
      <c r="B14" s="279" t="s">
        <v>218</v>
      </c>
      <c r="C14" s="202"/>
      <c r="D14" s="202"/>
      <c r="E14" s="203"/>
      <c r="F14" s="81">
        <f>F12+F13</f>
        <v>22332811452</v>
      </c>
      <c r="G14" s="81">
        <f>G12+G13</f>
        <v>22465402429</v>
      </c>
      <c r="H14" s="81">
        <f>H12+H13</f>
        <v>23469337903</v>
      </c>
      <c r="I14" s="79">
        <f t="shared" si="0"/>
        <v>105.08904332731568</v>
      </c>
      <c r="J14" s="214">
        <f t="shared" si="1"/>
        <v>104.46880698964931</v>
      </c>
    </row>
    <row r="15" spans="1:10" s="3" customFormat="1" ht="15.75">
      <c r="A15" s="276"/>
      <c r="B15" s="409" t="s">
        <v>248</v>
      </c>
      <c r="C15" s="397"/>
      <c r="D15" s="397"/>
      <c r="E15" s="398"/>
      <c r="F15" s="81">
        <f>F9+F10-F12-F13</f>
        <v>-176710387</v>
      </c>
      <c r="G15" s="81">
        <f>G9+G10-G12-G13</f>
        <v>0</v>
      </c>
      <c r="H15" s="81">
        <f>H9+H10-H12-H13</f>
        <v>256566124</v>
      </c>
      <c r="I15" s="79">
        <f t="shared" si="0"/>
        <v>-145.19017719088578</v>
      </c>
      <c r="J15" s="395" t="s">
        <v>88</v>
      </c>
    </row>
    <row r="16" spans="1:9" s="3" customFormat="1" ht="16.5" customHeight="1">
      <c r="A16" s="65"/>
      <c r="B16" s="66"/>
      <c r="C16" s="66"/>
      <c r="D16" s="66"/>
      <c r="E16" s="66"/>
      <c r="F16" s="67"/>
      <c r="G16" s="68"/>
      <c r="H16" s="68"/>
      <c r="I16" s="68"/>
    </row>
    <row r="17" spans="1:9" s="25" customFormat="1" ht="24" customHeight="1">
      <c r="A17" s="400" t="s">
        <v>87</v>
      </c>
      <c r="B17" s="401"/>
      <c r="C17" s="401"/>
      <c r="D17" s="401"/>
      <c r="E17" s="401"/>
      <c r="F17" s="401"/>
      <c r="G17" s="401"/>
      <c r="H17" s="402"/>
      <c r="I17" s="402"/>
    </row>
    <row r="18" spans="1:9" s="25" customFormat="1" ht="13.5" customHeight="1">
      <c r="A18" s="69"/>
      <c r="B18" s="70"/>
      <c r="C18" s="70"/>
      <c r="D18" s="70"/>
      <c r="E18" s="70"/>
      <c r="F18" s="71"/>
      <c r="G18" s="68"/>
      <c r="H18" s="68"/>
      <c r="I18" s="68"/>
    </row>
    <row r="19" spans="1:10" s="25" customFormat="1" ht="27" customHeight="1">
      <c r="A19" s="410" t="s">
        <v>244</v>
      </c>
      <c r="B19" s="410"/>
      <c r="C19" s="410"/>
      <c r="D19" s="410"/>
      <c r="E19" s="410"/>
      <c r="F19" s="284" t="s">
        <v>250</v>
      </c>
      <c r="G19" s="285" t="s">
        <v>249</v>
      </c>
      <c r="H19" s="285" t="s">
        <v>251</v>
      </c>
      <c r="I19" s="285" t="s">
        <v>243</v>
      </c>
      <c r="J19" s="286" t="s">
        <v>243</v>
      </c>
    </row>
    <row r="20" spans="1:10" s="25" customFormat="1" ht="12.75" customHeight="1">
      <c r="A20" s="403">
        <v>1</v>
      </c>
      <c r="B20" s="404"/>
      <c r="C20" s="404"/>
      <c r="D20" s="404"/>
      <c r="E20" s="405"/>
      <c r="F20" s="269">
        <v>2</v>
      </c>
      <c r="G20" s="269">
        <v>3</v>
      </c>
      <c r="H20" s="270">
        <v>4</v>
      </c>
      <c r="I20" s="269" t="s">
        <v>253</v>
      </c>
      <c r="J20" s="271" t="s">
        <v>254</v>
      </c>
    </row>
    <row r="21" spans="1:10" s="25" customFormat="1" ht="30.75" customHeight="1">
      <c r="A21" s="283">
        <v>8</v>
      </c>
      <c r="B21" s="406" t="s">
        <v>245</v>
      </c>
      <c r="C21" s="397"/>
      <c r="D21" s="397"/>
      <c r="E21" s="398"/>
      <c r="F21" s="78">
        <v>0</v>
      </c>
      <c r="G21" s="78">
        <v>0</v>
      </c>
      <c r="H21" s="78">
        <v>0</v>
      </c>
      <c r="I21" s="79" t="s">
        <v>88</v>
      </c>
      <c r="J21" s="79" t="s">
        <v>88</v>
      </c>
    </row>
    <row r="22" spans="1:10" s="25" customFormat="1" ht="31.5" customHeight="1">
      <c r="A22" s="283">
        <v>5</v>
      </c>
      <c r="B22" s="406" t="s">
        <v>27</v>
      </c>
      <c r="C22" s="397"/>
      <c r="D22" s="397"/>
      <c r="E22" s="398"/>
      <c r="F22" s="78">
        <f>'račun financiranja'!D6</f>
        <v>6001041</v>
      </c>
      <c r="G22" s="78">
        <f>'račun financiranja'!E6</f>
        <v>0</v>
      </c>
      <c r="H22" s="78">
        <f>'račun financiranja'!F6</f>
        <v>0</v>
      </c>
      <c r="I22" s="79">
        <f>H22/F22*100</f>
        <v>0</v>
      </c>
      <c r="J22" s="79" t="s">
        <v>88</v>
      </c>
    </row>
    <row r="23" spans="1:10" s="25" customFormat="1" ht="30.75" customHeight="1">
      <c r="A23" s="277"/>
      <c r="B23" s="406" t="s">
        <v>202</v>
      </c>
      <c r="C23" s="413"/>
      <c r="D23" s="413"/>
      <c r="E23" s="414"/>
      <c r="F23" s="78">
        <v>0</v>
      </c>
      <c r="G23" s="78">
        <v>307309561</v>
      </c>
      <c r="H23" s="78">
        <v>0</v>
      </c>
      <c r="I23" s="79" t="s">
        <v>88</v>
      </c>
      <c r="J23" s="214">
        <f>H23/G23*100</f>
        <v>0</v>
      </c>
    </row>
    <row r="24" spans="1:10" s="25" customFormat="1" ht="30.75" customHeight="1">
      <c r="A24" s="277"/>
      <c r="B24" s="406" t="s">
        <v>203</v>
      </c>
      <c r="C24" s="413"/>
      <c r="D24" s="413"/>
      <c r="E24" s="414"/>
      <c r="F24" s="78">
        <f>-(F21-F22+F23+F15)</f>
        <v>182711428</v>
      </c>
      <c r="G24" s="78">
        <f>-(G21-G22+G23+G15)</f>
        <v>-307309561</v>
      </c>
      <c r="H24" s="78">
        <f>-(H21-H22+H23+H15)</f>
        <v>-256566124</v>
      </c>
      <c r="I24" s="79">
        <f>H24/F24*100</f>
        <v>-140.42149788244225</v>
      </c>
      <c r="J24" s="214">
        <f>H24/G24*100</f>
        <v>83.48784306128373</v>
      </c>
    </row>
    <row r="25" spans="1:10" s="25" customFormat="1" ht="18.75">
      <c r="A25" s="276"/>
      <c r="B25" s="409" t="s">
        <v>68</v>
      </c>
      <c r="C25" s="397"/>
      <c r="D25" s="397"/>
      <c r="E25" s="398"/>
      <c r="F25" s="78">
        <f>F21-F22+F23+F24</f>
        <v>176710387</v>
      </c>
      <c r="G25" s="78">
        <f>G21-G22+G23+G24</f>
        <v>0</v>
      </c>
      <c r="H25" s="78">
        <f>H21-H22+H23+H24</f>
        <v>-256566124</v>
      </c>
      <c r="I25" s="79">
        <f>H25/F25*100</f>
        <v>-145.19017719088578</v>
      </c>
      <c r="J25" s="79" t="s">
        <v>88</v>
      </c>
    </row>
    <row r="26" spans="1:9" s="25" customFormat="1" ht="18.75">
      <c r="A26" s="80"/>
      <c r="B26" s="63"/>
      <c r="C26" s="62"/>
      <c r="D26" s="64"/>
      <c r="E26" s="63"/>
      <c r="F26" s="72"/>
      <c r="G26" s="72"/>
      <c r="H26" s="72"/>
      <c r="I26" s="72"/>
    </row>
    <row r="27" spans="1:10" s="25" customFormat="1" ht="18.75">
      <c r="A27" s="276"/>
      <c r="B27" s="415" t="s">
        <v>72</v>
      </c>
      <c r="C27" s="416"/>
      <c r="D27" s="416"/>
      <c r="E27" s="417"/>
      <c r="F27" s="78">
        <f>SUM(F15,F25)</f>
        <v>0</v>
      </c>
      <c r="G27" s="78">
        <f>SUM(G15,G25)</f>
        <v>0</v>
      </c>
      <c r="H27" s="78">
        <f>SUM(H15,H25)</f>
        <v>0</v>
      </c>
      <c r="I27" s="79" t="s">
        <v>88</v>
      </c>
      <c r="J27" s="79" t="s">
        <v>88</v>
      </c>
    </row>
    <row r="28" spans="1:6" s="25" customFormat="1" ht="18" customHeight="1">
      <c r="A28" s="27"/>
      <c r="B28" s="28"/>
      <c r="C28" s="28"/>
      <c r="D28" s="28"/>
      <c r="E28" s="28"/>
      <c r="F28" s="26"/>
    </row>
    <row r="29" spans="4:6" s="3" customFormat="1" ht="12.75">
      <c r="D29" s="17"/>
      <c r="F29" s="4"/>
    </row>
    <row r="30" spans="4:6" s="3" customFormat="1" ht="12.75">
      <c r="D30" s="17"/>
      <c r="F30" s="4"/>
    </row>
    <row r="31" spans="4:6" s="3" customFormat="1" ht="12.75">
      <c r="D31" s="17"/>
      <c r="F31" s="4"/>
    </row>
    <row r="32" spans="4:6" s="3" customFormat="1" ht="12.75">
      <c r="D32" s="17"/>
      <c r="F32" s="4"/>
    </row>
    <row r="33" spans="4:6" s="3" customFormat="1" ht="12.75">
      <c r="D33" s="17"/>
      <c r="F33" s="4"/>
    </row>
    <row r="34" spans="4:6" s="3" customFormat="1" ht="12.75">
      <c r="D34" s="17"/>
      <c r="F34" s="4"/>
    </row>
    <row r="35" spans="4:6" s="3" customFormat="1" ht="12.75">
      <c r="D35" s="17"/>
      <c r="F35" s="4"/>
    </row>
    <row r="36" spans="4:6" s="3" customFormat="1" ht="12.75">
      <c r="D36" s="17"/>
      <c r="F36" s="4"/>
    </row>
    <row r="37" spans="4:6" s="3" customFormat="1" ht="12.75">
      <c r="D37" s="17"/>
      <c r="F37" s="4"/>
    </row>
    <row r="38" spans="4:6" s="3" customFormat="1" ht="12.75">
      <c r="D38" s="17"/>
      <c r="F38" s="4"/>
    </row>
    <row r="39" spans="4:6" s="3" customFormat="1" ht="12.75">
      <c r="D39" s="17"/>
      <c r="F39" s="4"/>
    </row>
    <row r="40" spans="4:6" s="3" customFormat="1" ht="12.75">
      <c r="D40" s="17"/>
      <c r="F40" s="4"/>
    </row>
    <row r="41" spans="4:6" s="3" customFormat="1" ht="12.75">
      <c r="D41" s="17"/>
      <c r="F41" s="4"/>
    </row>
    <row r="42" spans="4:6" s="3" customFormat="1" ht="12.75">
      <c r="D42" s="17"/>
      <c r="F42" s="4"/>
    </row>
    <row r="43" spans="4:6" s="3" customFormat="1" ht="12.75">
      <c r="D43" s="17"/>
      <c r="F43" s="4"/>
    </row>
    <row r="44" spans="4:6" s="3" customFormat="1" ht="12.75">
      <c r="D44" s="17"/>
      <c r="F44" s="4"/>
    </row>
    <row r="45" spans="4:6" s="3" customFormat="1" ht="12.75">
      <c r="D45" s="17"/>
      <c r="F45" s="4"/>
    </row>
    <row r="46" spans="4:6" s="3" customFormat="1" ht="12.75">
      <c r="D46" s="17"/>
      <c r="F46" s="4"/>
    </row>
    <row r="47" spans="4:6" s="3" customFormat="1" ht="12.75">
      <c r="D47" s="17"/>
      <c r="F47" s="4"/>
    </row>
    <row r="48" spans="4:6" s="3" customFormat="1" ht="12.75">
      <c r="D48" s="17"/>
      <c r="F48" s="4"/>
    </row>
    <row r="49" spans="4:6" s="3" customFormat="1" ht="12.75">
      <c r="D49" s="17"/>
      <c r="F49" s="4"/>
    </row>
    <row r="50" spans="4:6" s="3" customFormat="1" ht="12.75">
      <c r="D50" s="17"/>
      <c r="F50" s="4"/>
    </row>
    <row r="51" spans="4:6" s="3" customFormat="1" ht="12.75">
      <c r="D51" s="17"/>
      <c r="F51" s="4"/>
    </row>
    <row r="52" spans="4:6" s="3" customFormat="1" ht="12.75">
      <c r="D52" s="17"/>
      <c r="F52" s="4"/>
    </row>
    <row r="53" spans="4:6" s="3" customFormat="1" ht="12.75">
      <c r="D53" s="17"/>
      <c r="F53" s="4"/>
    </row>
    <row r="54" spans="4:6" s="3" customFormat="1" ht="12.75">
      <c r="D54" s="17"/>
      <c r="F54" s="4"/>
    </row>
    <row r="55" spans="4:6" s="3" customFormat="1" ht="12.75">
      <c r="D55" s="17"/>
      <c r="F55" s="4"/>
    </row>
    <row r="56" spans="4:6" s="3" customFormat="1" ht="12.75">
      <c r="D56" s="17"/>
      <c r="F56" s="4"/>
    </row>
    <row r="57" spans="4:6" s="3" customFormat="1" ht="12.75">
      <c r="D57" s="17"/>
      <c r="F57" s="4"/>
    </row>
    <row r="58" spans="4:6" s="3" customFormat="1" ht="12.75">
      <c r="D58" s="17"/>
      <c r="F58" s="4"/>
    </row>
    <row r="59" spans="4:6" s="3" customFormat="1" ht="12.75">
      <c r="D59" s="17"/>
      <c r="F59" s="4"/>
    </row>
    <row r="60" spans="4:6" s="3" customFormat="1" ht="12.75">
      <c r="D60" s="17"/>
      <c r="F60" s="4"/>
    </row>
    <row r="61" spans="4:6" s="3" customFormat="1" ht="12.75">
      <c r="D61" s="17"/>
      <c r="F61" s="4"/>
    </row>
    <row r="62" spans="4:6" s="3" customFormat="1" ht="12.75">
      <c r="D62" s="17"/>
      <c r="F62" s="4"/>
    </row>
    <row r="63" spans="4:6" s="3" customFormat="1" ht="12.75">
      <c r="D63" s="17"/>
      <c r="F63" s="4"/>
    </row>
    <row r="64" spans="4:6" s="3" customFormat="1" ht="12.75">
      <c r="D64" s="17"/>
      <c r="F64" s="4"/>
    </row>
    <row r="65" spans="4:6" s="3" customFormat="1" ht="12.75">
      <c r="D65" s="17"/>
      <c r="F65" s="4"/>
    </row>
    <row r="66" spans="4:6" s="3" customFormat="1" ht="12.75">
      <c r="D66" s="17"/>
      <c r="F66" s="4"/>
    </row>
    <row r="67" spans="4:6" s="3" customFormat="1" ht="12.75">
      <c r="D67" s="17"/>
      <c r="F67" s="4"/>
    </row>
    <row r="68" spans="4:6" s="3" customFormat="1" ht="12.75">
      <c r="D68" s="17"/>
      <c r="F68" s="4"/>
    </row>
    <row r="69" spans="4:6" s="3" customFormat="1" ht="12.75">
      <c r="D69" s="17"/>
      <c r="F69" s="4"/>
    </row>
    <row r="70" spans="4:6" s="3" customFormat="1" ht="12.75">
      <c r="D70" s="17"/>
      <c r="F70" s="4"/>
    </row>
    <row r="71" spans="4:6" s="3" customFormat="1" ht="12.75">
      <c r="D71" s="17"/>
      <c r="F71" s="4"/>
    </row>
    <row r="72" spans="4:6" s="3" customFormat="1" ht="12.75">
      <c r="D72" s="17"/>
      <c r="F72" s="4"/>
    </row>
    <row r="73" spans="4:6" s="3" customFormat="1" ht="12.75">
      <c r="D73" s="17"/>
      <c r="F73" s="4"/>
    </row>
    <row r="74" spans="4:6" s="3" customFormat="1" ht="12.75">
      <c r="D74" s="17"/>
      <c r="F74" s="4"/>
    </row>
    <row r="75" spans="4:6" s="3" customFormat="1" ht="12.75">
      <c r="D75" s="17"/>
      <c r="F75" s="4"/>
    </row>
    <row r="76" spans="4:6" s="3" customFormat="1" ht="12.75">
      <c r="D76" s="17"/>
      <c r="F76" s="4"/>
    </row>
    <row r="77" spans="4:6" s="3" customFormat="1" ht="12.75">
      <c r="D77" s="17"/>
      <c r="F77" s="4"/>
    </row>
    <row r="78" spans="4:6" s="3" customFormat="1" ht="12.75">
      <c r="D78" s="17"/>
      <c r="F78" s="4"/>
    </row>
    <row r="79" spans="4:6" s="3" customFormat="1" ht="12.75">
      <c r="D79" s="17"/>
      <c r="F79" s="4"/>
    </row>
    <row r="80" spans="4:6" s="3" customFormat="1" ht="12.75">
      <c r="D80" s="17"/>
      <c r="F80" s="4"/>
    </row>
    <row r="81" spans="4:6" s="3" customFormat="1" ht="12.75">
      <c r="D81" s="17"/>
      <c r="F81" s="4"/>
    </row>
    <row r="82" spans="4:6" s="3" customFormat="1" ht="12.75">
      <c r="D82" s="17"/>
      <c r="F82" s="4"/>
    </row>
    <row r="83" spans="4:6" s="3" customFormat="1" ht="12.75">
      <c r="D83" s="17"/>
      <c r="F83" s="4"/>
    </row>
    <row r="84" spans="4:6" s="3" customFormat="1" ht="12.75">
      <c r="D84" s="17"/>
      <c r="F84" s="4"/>
    </row>
    <row r="85" spans="4:6" s="3" customFormat="1" ht="12.75">
      <c r="D85" s="17"/>
      <c r="F85" s="4"/>
    </row>
    <row r="86" spans="4:6" s="3" customFormat="1" ht="12.75">
      <c r="D86" s="17"/>
      <c r="F86" s="4"/>
    </row>
    <row r="87" spans="4:6" s="3" customFormat="1" ht="12.75">
      <c r="D87" s="17"/>
      <c r="F87" s="4"/>
    </row>
    <row r="88" spans="4:6" s="3" customFormat="1" ht="12.75">
      <c r="D88" s="17"/>
      <c r="F88" s="4"/>
    </row>
    <row r="89" spans="4:6" s="3" customFormat="1" ht="12.75">
      <c r="D89" s="17"/>
      <c r="F89" s="4"/>
    </row>
    <row r="90" spans="4:6" s="3" customFormat="1" ht="12.75">
      <c r="D90" s="17"/>
      <c r="F90" s="4"/>
    </row>
    <row r="91" spans="4:6" s="3" customFormat="1" ht="12.75">
      <c r="D91" s="17"/>
      <c r="F91" s="4"/>
    </row>
    <row r="92" spans="4:6" s="3" customFormat="1" ht="12.75">
      <c r="D92" s="17"/>
      <c r="F92" s="4"/>
    </row>
    <row r="93" spans="4:6" s="3" customFormat="1" ht="12.75">
      <c r="D93" s="17"/>
      <c r="F93" s="4"/>
    </row>
    <row r="94" spans="4:6" s="3" customFormat="1" ht="12.75">
      <c r="D94" s="17"/>
      <c r="F94" s="4"/>
    </row>
    <row r="95" spans="4:6" s="3" customFormat="1" ht="12.75">
      <c r="D95" s="17"/>
      <c r="F95" s="4"/>
    </row>
    <row r="96" spans="4:6" s="3" customFormat="1" ht="12.75">
      <c r="D96" s="17"/>
      <c r="F96" s="4"/>
    </row>
    <row r="97" spans="4:6" s="3" customFormat="1" ht="12.75">
      <c r="D97" s="17"/>
      <c r="F97" s="4"/>
    </row>
    <row r="98" spans="4:6" s="3" customFormat="1" ht="12.75">
      <c r="D98" s="17"/>
      <c r="F98" s="4"/>
    </row>
    <row r="99" spans="4:6" s="3" customFormat="1" ht="12.75">
      <c r="D99" s="17"/>
      <c r="F99" s="4"/>
    </row>
    <row r="100" spans="4:6" s="3" customFormat="1" ht="12.75">
      <c r="D100" s="17"/>
      <c r="F100" s="4"/>
    </row>
    <row r="101" spans="4:6" s="3" customFormat="1" ht="12.75">
      <c r="D101" s="17"/>
      <c r="F101" s="4"/>
    </row>
    <row r="102" spans="4:6" s="3" customFormat="1" ht="12.75">
      <c r="D102" s="17"/>
      <c r="F102" s="4"/>
    </row>
    <row r="103" spans="4:6" s="3" customFormat="1" ht="12.75">
      <c r="D103" s="17"/>
      <c r="F103" s="4"/>
    </row>
    <row r="104" spans="4:6" s="3" customFormat="1" ht="12.75">
      <c r="D104" s="17"/>
      <c r="F104" s="4"/>
    </row>
    <row r="105" s="3" customFormat="1" ht="12.75">
      <c r="D105" s="17"/>
    </row>
    <row r="106" s="3" customFormat="1" ht="12.75">
      <c r="D106" s="17"/>
    </row>
    <row r="107" s="3" customFormat="1" ht="12.75">
      <c r="D107" s="17"/>
    </row>
    <row r="108" s="3" customFormat="1" ht="12.75">
      <c r="D108" s="17"/>
    </row>
    <row r="109" s="3" customFormat="1" ht="12.75">
      <c r="D109" s="17"/>
    </row>
    <row r="110" s="3" customFormat="1" ht="12.75">
      <c r="D110" s="17"/>
    </row>
    <row r="111" s="3" customFormat="1" ht="12.75">
      <c r="D111" s="17"/>
    </row>
    <row r="112" s="3" customFormat="1" ht="12.75">
      <c r="D112" s="17"/>
    </row>
    <row r="113" s="3" customFormat="1" ht="12.75">
      <c r="D113" s="17"/>
    </row>
    <row r="114" s="3" customFormat="1" ht="12.75">
      <c r="D114" s="17"/>
    </row>
    <row r="115" s="3" customFormat="1" ht="12.75">
      <c r="D115" s="17"/>
    </row>
    <row r="116" s="3" customFormat="1" ht="12.75">
      <c r="D116" s="17"/>
    </row>
    <row r="117" s="3" customFormat="1" ht="12.75">
      <c r="D117" s="17"/>
    </row>
    <row r="118" s="3" customFormat="1" ht="12.75">
      <c r="D118" s="17"/>
    </row>
    <row r="119" s="3" customFormat="1" ht="12.75">
      <c r="D119" s="17"/>
    </row>
    <row r="120" s="3" customFormat="1" ht="12.75">
      <c r="D120" s="17"/>
    </row>
    <row r="121" s="3" customFormat="1" ht="12.75">
      <c r="D121" s="17"/>
    </row>
    <row r="122" s="3" customFormat="1" ht="12.75">
      <c r="D122" s="17"/>
    </row>
    <row r="123" s="3" customFormat="1" ht="12.75">
      <c r="D123" s="17"/>
    </row>
    <row r="124" s="3" customFormat="1" ht="12.75">
      <c r="D124" s="17"/>
    </row>
    <row r="125" s="3" customFormat="1" ht="12.75">
      <c r="D125" s="17"/>
    </row>
    <row r="126" s="3" customFormat="1" ht="12.75">
      <c r="D126" s="17"/>
    </row>
    <row r="127" s="3" customFormat="1" ht="12.75">
      <c r="D127" s="17"/>
    </row>
    <row r="128" s="3" customFormat="1" ht="12.75">
      <c r="D128" s="17"/>
    </row>
    <row r="129" s="3" customFormat="1" ht="12.75">
      <c r="D129" s="17"/>
    </row>
    <row r="130" s="3" customFormat="1" ht="12.75">
      <c r="D130" s="17"/>
    </row>
    <row r="131" s="3" customFormat="1" ht="12.75">
      <c r="D131" s="17"/>
    </row>
    <row r="132" s="3" customFormat="1" ht="12.75">
      <c r="D132" s="17"/>
    </row>
    <row r="133" s="3" customFormat="1" ht="12.75">
      <c r="D133" s="17"/>
    </row>
    <row r="134" s="3" customFormat="1" ht="12.75">
      <c r="D134" s="17"/>
    </row>
    <row r="135" s="3" customFormat="1" ht="12.75">
      <c r="D135" s="17"/>
    </row>
    <row r="136" s="3" customFormat="1" ht="12.75">
      <c r="D136" s="17"/>
    </row>
    <row r="137" s="3" customFormat="1" ht="12.75">
      <c r="D137" s="17"/>
    </row>
    <row r="138" s="3" customFormat="1" ht="12.75">
      <c r="D138" s="17"/>
    </row>
    <row r="139" s="3" customFormat="1" ht="12.75">
      <c r="D139" s="17"/>
    </row>
    <row r="140" s="3" customFormat="1" ht="12.75">
      <c r="D140" s="17"/>
    </row>
    <row r="141" s="3" customFormat="1" ht="12.75">
      <c r="D141" s="17"/>
    </row>
    <row r="142" s="3" customFormat="1" ht="12.75">
      <c r="D142" s="17"/>
    </row>
    <row r="143" s="3" customFormat="1" ht="12.75">
      <c r="D143" s="17"/>
    </row>
    <row r="144" s="3" customFormat="1" ht="12.75">
      <c r="D144" s="17"/>
    </row>
    <row r="145" s="3" customFormat="1" ht="12.75">
      <c r="D145" s="17"/>
    </row>
    <row r="146" s="3" customFormat="1" ht="12.75">
      <c r="D146" s="17"/>
    </row>
    <row r="147" s="3" customFormat="1" ht="12.75">
      <c r="D147" s="17"/>
    </row>
    <row r="148" s="3" customFormat="1" ht="12.75">
      <c r="D148" s="17"/>
    </row>
    <row r="149" s="3" customFormat="1" ht="12.75">
      <c r="D149" s="17"/>
    </row>
    <row r="150" s="3" customFormat="1" ht="12.75">
      <c r="D150" s="17"/>
    </row>
    <row r="151" s="3" customFormat="1" ht="12.75">
      <c r="D151" s="17"/>
    </row>
    <row r="152" s="3" customFormat="1" ht="12.75">
      <c r="D152" s="17"/>
    </row>
    <row r="153" s="3" customFormat="1" ht="12.75">
      <c r="D153" s="17"/>
    </row>
    <row r="154" s="3" customFormat="1" ht="12.75">
      <c r="D154" s="17"/>
    </row>
    <row r="155" s="3" customFormat="1" ht="12.75">
      <c r="D155" s="17"/>
    </row>
    <row r="156" s="3" customFormat="1" ht="12.75">
      <c r="D156" s="17"/>
    </row>
    <row r="157" s="3" customFormat="1" ht="12.75">
      <c r="D157" s="17"/>
    </row>
    <row r="158" s="3" customFormat="1" ht="12.75">
      <c r="D158" s="17"/>
    </row>
    <row r="159" s="3" customFormat="1" ht="12.75">
      <c r="D159" s="17"/>
    </row>
    <row r="160" s="3" customFormat="1" ht="12.75">
      <c r="D160" s="17"/>
    </row>
    <row r="161" s="3" customFormat="1" ht="12.75">
      <c r="D161" s="17"/>
    </row>
    <row r="162" s="3" customFormat="1" ht="12.75">
      <c r="D162" s="17"/>
    </row>
    <row r="163" s="3" customFormat="1" ht="12.75">
      <c r="D163" s="17"/>
    </row>
    <row r="164" s="3" customFormat="1" ht="12.75">
      <c r="D164" s="17"/>
    </row>
    <row r="165" s="3" customFormat="1" ht="12.75">
      <c r="D165" s="17"/>
    </row>
    <row r="166" s="3" customFormat="1" ht="12.75">
      <c r="D166" s="17"/>
    </row>
    <row r="167" s="3" customFormat="1" ht="12.75">
      <c r="D167" s="17"/>
    </row>
    <row r="168" s="3" customFormat="1" ht="12.75">
      <c r="D168" s="17"/>
    </row>
    <row r="169" s="3" customFormat="1" ht="12.75">
      <c r="D169" s="17"/>
    </row>
    <row r="170" s="3" customFormat="1" ht="12.75">
      <c r="D170" s="17"/>
    </row>
    <row r="171" s="3" customFormat="1" ht="12.75">
      <c r="D171" s="17"/>
    </row>
    <row r="172" s="3" customFormat="1" ht="12.75">
      <c r="D172" s="17"/>
    </row>
    <row r="173" s="3" customFormat="1" ht="12.75">
      <c r="D173" s="17"/>
    </row>
    <row r="174" s="3" customFormat="1" ht="12.75">
      <c r="D174" s="17"/>
    </row>
    <row r="175" s="3" customFormat="1" ht="12.75">
      <c r="D175" s="17"/>
    </row>
    <row r="176" s="3" customFormat="1" ht="12.75">
      <c r="D176" s="17"/>
    </row>
    <row r="177" s="3" customFormat="1" ht="12.75">
      <c r="D177" s="17"/>
    </row>
    <row r="178" s="3" customFormat="1" ht="12.75">
      <c r="D178" s="17"/>
    </row>
    <row r="179" s="3" customFormat="1" ht="12.75">
      <c r="D179" s="17"/>
    </row>
    <row r="180" s="3" customFormat="1" ht="12.75">
      <c r="D180" s="17"/>
    </row>
    <row r="181" s="3" customFormat="1" ht="12.75">
      <c r="D181" s="17"/>
    </row>
    <row r="182" s="3" customFormat="1" ht="12.75">
      <c r="D182" s="17"/>
    </row>
    <row r="183" s="3" customFormat="1" ht="12.75">
      <c r="D183" s="17"/>
    </row>
    <row r="184" s="3" customFormat="1" ht="12.75">
      <c r="D184" s="17"/>
    </row>
    <row r="185" s="3" customFormat="1" ht="12.75">
      <c r="D185" s="17"/>
    </row>
    <row r="186" s="3" customFormat="1" ht="12.75">
      <c r="D186" s="17"/>
    </row>
    <row r="187" s="3" customFormat="1" ht="12.75">
      <c r="D187" s="17"/>
    </row>
    <row r="188" s="3" customFormat="1" ht="12.75">
      <c r="D188" s="17"/>
    </row>
    <row r="189" s="3" customFormat="1" ht="12.75">
      <c r="D189" s="17"/>
    </row>
    <row r="190" s="3" customFormat="1" ht="12.75">
      <c r="D190" s="17"/>
    </row>
    <row r="191" s="3" customFormat="1" ht="12.75">
      <c r="D191" s="17"/>
    </row>
    <row r="192" s="3" customFormat="1" ht="12.75">
      <c r="D192" s="17"/>
    </row>
    <row r="193" s="3" customFormat="1" ht="12.75">
      <c r="D193" s="17"/>
    </row>
    <row r="194" s="3" customFormat="1" ht="12.75">
      <c r="D194" s="17"/>
    </row>
    <row r="195" s="3" customFormat="1" ht="12.75">
      <c r="D195" s="17"/>
    </row>
    <row r="196" s="3" customFormat="1" ht="12.75">
      <c r="D196" s="17"/>
    </row>
    <row r="197" s="3" customFormat="1" ht="12.75">
      <c r="D197" s="17"/>
    </row>
    <row r="198" s="3" customFormat="1" ht="12.75">
      <c r="D198" s="17"/>
    </row>
    <row r="199" s="3" customFormat="1" ht="12.75">
      <c r="D199" s="17"/>
    </row>
    <row r="200" s="3" customFormat="1" ht="12.75">
      <c r="D200" s="17"/>
    </row>
    <row r="201" s="3" customFormat="1" ht="12.75">
      <c r="D201" s="17"/>
    </row>
    <row r="202" s="3" customFormat="1" ht="12.75">
      <c r="D202" s="17"/>
    </row>
    <row r="203" s="3" customFormat="1" ht="12.75">
      <c r="D203" s="17"/>
    </row>
    <row r="204" s="3" customFormat="1" ht="12.75">
      <c r="D204" s="17"/>
    </row>
    <row r="205" s="3" customFormat="1" ht="12.75">
      <c r="D205" s="17"/>
    </row>
    <row r="206" s="3" customFormat="1" ht="12.75">
      <c r="D206" s="17"/>
    </row>
    <row r="207" s="3" customFormat="1" ht="12.75">
      <c r="D207" s="17"/>
    </row>
    <row r="208" s="3" customFormat="1" ht="12.75">
      <c r="D208" s="17"/>
    </row>
    <row r="209" s="3" customFormat="1" ht="12.75">
      <c r="D209" s="17"/>
    </row>
    <row r="210" s="3" customFormat="1" ht="12.75">
      <c r="D210" s="17"/>
    </row>
    <row r="211" s="3" customFormat="1" ht="12.75">
      <c r="D211" s="17"/>
    </row>
    <row r="212" s="3" customFormat="1" ht="12.75">
      <c r="D212" s="17"/>
    </row>
    <row r="213" s="3" customFormat="1" ht="12.75">
      <c r="D213" s="17"/>
    </row>
    <row r="214" s="3" customFormat="1" ht="12.75">
      <c r="D214" s="17"/>
    </row>
    <row r="215" s="3" customFormat="1" ht="12.75">
      <c r="D215" s="17"/>
    </row>
    <row r="216" s="3" customFormat="1" ht="12.75">
      <c r="D216" s="17"/>
    </row>
    <row r="217" s="3" customFormat="1" ht="12.75">
      <c r="D217" s="17"/>
    </row>
    <row r="218" s="3" customFormat="1" ht="12.75">
      <c r="D218" s="17"/>
    </row>
    <row r="219" s="3" customFormat="1" ht="12.75">
      <c r="D219" s="17"/>
    </row>
    <row r="220" s="3" customFormat="1" ht="12.75">
      <c r="D220" s="17"/>
    </row>
    <row r="221" s="3" customFormat="1" ht="12.75">
      <c r="D221" s="17"/>
    </row>
    <row r="222" s="3" customFormat="1" ht="12.75">
      <c r="D222" s="17"/>
    </row>
    <row r="223" s="3" customFormat="1" ht="12.75">
      <c r="D223" s="17"/>
    </row>
    <row r="224" s="3" customFormat="1" ht="12.75">
      <c r="D224" s="17"/>
    </row>
    <row r="225" s="3" customFormat="1" ht="12.75">
      <c r="D225" s="17"/>
    </row>
    <row r="226" s="3" customFormat="1" ht="12.75">
      <c r="D226" s="17"/>
    </row>
    <row r="227" s="3" customFormat="1" ht="12.75">
      <c r="D227" s="17"/>
    </row>
    <row r="228" s="3" customFormat="1" ht="12.75">
      <c r="D228" s="17"/>
    </row>
    <row r="229" s="3" customFormat="1" ht="12.75">
      <c r="D229" s="17"/>
    </row>
    <row r="230" s="3" customFormat="1" ht="12.75">
      <c r="D230" s="17"/>
    </row>
    <row r="231" s="3" customFormat="1" ht="12.75">
      <c r="D231" s="17"/>
    </row>
    <row r="232" s="3" customFormat="1" ht="12.75">
      <c r="D232" s="17"/>
    </row>
    <row r="233" s="3" customFormat="1" ht="12.75">
      <c r="D233" s="17"/>
    </row>
    <row r="234" s="3" customFormat="1" ht="12.75">
      <c r="D234" s="17"/>
    </row>
    <row r="235" s="3" customFormat="1" ht="12.75">
      <c r="D235" s="17"/>
    </row>
    <row r="236" s="3" customFormat="1" ht="12.75">
      <c r="D236" s="17"/>
    </row>
    <row r="237" s="3" customFormat="1" ht="12.75">
      <c r="D237" s="17"/>
    </row>
    <row r="238" s="3" customFormat="1" ht="12.75">
      <c r="D238" s="17"/>
    </row>
    <row r="239" s="3" customFormat="1" ht="12.75">
      <c r="D239" s="17"/>
    </row>
    <row r="240" s="3" customFormat="1" ht="12.75">
      <c r="D240" s="17"/>
    </row>
    <row r="241" s="3" customFormat="1" ht="12.75">
      <c r="D241" s="17"/>
    </row>
    <row r="242" s="3" customFormat="1" ht="12.75">
      <c r="D242" s="17"/>
    </row>
    <row r="243" s="3" customFormat="1" ht="12.75">
      <c r="D243" s="17"/>
    </row>
    <row r="244" s="3" customFormat="1" ht="12.75">
      <c r="D244" s="17"/>
    </row>
    <row r="245" s="3" customFormat="1" ht="12.75">
      <c r="D245" s="17"/>
    </row>
    <row r="246" s="3" customFormat="1" ht="12.75">
      <c r="D246" s="17"/>
    </row>
    <row r="247" s="3" customFormat="1" ht="12.75">
      <c r="D247" s="17"/>
    </row>
    <row r="248" s="3" customFormat="1" ht="12.75">
      <c r="D248" s="17"/>
    </row>
    <row r="249" s="3" customFormat="1" ht="12.75">
      <c r="D249" s="17"/>
    </row>
    <row r="250" s="3" customFormat="1" ht="12.75">
      <c r="D250" s="17"/>
    </row>
    <row r="251" s="3" customFormat="1" ht="12.75">
      <c r="D251" s="17"/>
    </row>
    <row r="252" s="3" customFormat="1" ht="12.75">
      <c r="D252" s="17"/>
    </row>
    <row r="253" s="3" customFormat="1" ht="12.75">
      <c r="D253" s="17"/>
    </row>
  </sheetData>
  <sheetProtection/>
  <mergeCells count="21">
    <mergeCell ref="B27:E27"/>
    <mergeCell ref="B21:E21"/>
    <mergeCell ref="A8:E8"/>
    <mergeCell ref="A7:E7"/>
    <mergeCell ref="B13:E13"/>
    <mergeCell ref="A5:I5"/>
    <mergeCell ref="A2:J2"/>
    <mergeCell ref="A3:J3"/>
    <mergeCell ref="B23:E23"/>
    <mergeCell ref="B24:E24"/>
    <mergeCell ref="B25:E25"/>
    <mergeCell ref="B10:E10"/>
    <mergeCell ref="A1:J1"/>
    <mergeCell ref="A17:I17"/>
    <mergeCell ref="A20:E20"/>
    <mergeCell ref="B22:E22"/>
    <mergeCell ref="B9:E9"/>
    <mergeCell ref="B12:E12"/>
    <mergeCell ref="B15:E15"/>
    <mergeCell ref="A19:E19"/>
    <mergeCell ref="A4:I4"/>
  </mergeCells>
  <printOptions horizontalCentered="1"/>
  <pageMargins left="0.1968503937007874" right="0.1968503937007874" top="0.6299212598425197" bottom="0.3937007874015748" header="0.2362204724409449" footer="0.1968503937007874"/>
  <pageSetup firstPageNumber="587" useFirstPageNumber="1" horizontalDpi="600" verticalDpi="600" orientation="portrait" paperSize="9" scale="85" r:id="rId1"/>
  <headerFooter scaleWithDoc="0" alignWithMargins="0">
    <oddHeader>&amp;R.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7"/>
  <sheetViews>
    <sheetView zoomScalePageLayoutView="0" workbookViewId="0" topLeftCell="A1">
      <selection activeCell="P8" sqref="O8:P8"/>
    </sheetView>
  </sheetViews>
  <sheetFormatPr defaultColWidth="11.421875" defaultRowHeight="12.75"/>
  <cols>
    <col min="1" max="1" width="5.00390625" style="293" customWidth="1"/>
    <col min="2" max="2" width="5.57421875" style="300" customWidth="1"/>
    <col min="3" max="3" width="39.28125" style="0" customWidth="1"/>
    <col min="4" max="4" width="13.28125" style="0" customWidth="1"/>
    <col min="5" max="5" width="13.28125" style="242" customWidth="1"/>
    <col min="6" max="6" width="13.28125" style="0" customWidth="1"/>
    <col min="7" max="7" width="8.00390625" style="90" customWidth="1"/>
    <col min="8" max="8" width="8.00390625" style="0" customWidth="1"/>
  </cols>
  <sheetData>
    <row r="1" spans="1:8" s="3" customFormat="1" ht="24" customHeight="1">
      <c r="A1" s="425" t="s">
        <v>3</v>
      </c>
      <c r="B1" s="426"/>
      <c r="C1" s="426"/>
      <c r="D1" s="427"/>
      <c r="E1" s="427"/>
      <c r="F1" s="427"/>
      <c r="G1" s="427"/>
      <c r="H1" s="428"/>
    </row>
    <row r="2" spans="1:8" s="3" customFormat="1" ht="27" customHeight="1">
      <c r="A2" s="429" t="s">
        <v>82</v>
      </c>
      <c r="B2" s="430"/>
      <c r="C2" s="430"/>
      <c r="D2" s="430"/>
      <c r="E2" s="430"/>
      <c r="F2" s="430"/>
      <c r="G2" s="430"/>
      <c r="H2" s="431"/>
    </row>
    <row r="3" spans="1:8" s="3" customFormat="1" ht="27" customHeight="1">
      <c r="A3" s="421" t="s">
        <v>244</v>
      </c>
      <c r="B3" s="422"/>
      <c r="C3" s="422"/>
      <c r="D3" s="261" t="s">
        <v>250</v>
      </c>
      <c r="E3" s="262" t="s">
        <v>249</v>
      </c>
      <c r="F3" s="262" t="s">
        <v>251</v>
      </c>
      <c r="G3" s="262" t="s">
        <v>243</v>
      </c>
      <c r="H3" s="301" t="s">
        <v>243</v>
      </c>
    </row>
    <row r="4" spans="1:8" s="3" customFormat="1" ht="12.75" customHeight="1">
      <c r="A4" s="423">
        <v>1</v>
      </c>
      <c r="B4" s="424"/>
      <c r="C4" s="424"/>
      <c r="D4" s="302">
        <v>2</v>
      </c>
      <c r="E4" s="302">
        <v>3</v>
      </c>
      <c r="F4" s="270">
        <v>4</v>
      </c>
      <c r="G4" s="302" t="s">
        <v>253</v>
      </c>
      <c r="H4" s="303" t="s">
        <v>254</v>
      </c>
    </row>
    <row r="5" spans="1:8" s="3" customFormat="1" ht="21.75" customHeight="1">
      <c r="A5" s="306"/>
      <c r="B5" s="306"/>
      <c r="C5" s="307" t="s">
        <v>201</v>
      </c>
      <c r="D5" s="304">
        <f>D6+D62</f>
        <v>22156101065</v>
      </c>
      <c r="E5" s="304">
        <f>E6+E62</f>
        <v>22465402429</v>
      </c>
      <c r="F5" s="304">
        <f>F6+F62</f>
        <v>23725904027</v>
      </c>
      <c r="G5" s="322">
        <f aca="true" t="shared" si="0" ref="G5:G17">F5/D5*100</f>
        <v>107.08519498712623</v>
      </c>
      <c r="H5" s="308">
        <f>F5/E5*100</f>
        <v>105.61085696988384</v>
      </c>
    </row>
    <row r="6" spans="1:8" s="3" customFormat="1" ht="15.75" customHeight="1">
      <c r="A6" s="265">
        <v>6</v>
      </c>
      <c r="B6" s="289"/>
      <c r="C6" s="263" t="s">
        <v>28</v>
      </c>
      <c r="D6" s="187">
        <f>D7+D11+D21+D31+D41+D54</f>
        <v>22155348981</v>
      </c>
      <c r="E6" s="187">
        <f>E7+E11+E21+E31+E41+E54</f>
        <v>22465032429</v>
      </c>
      <c r="F6" s="187">
        <f>F7+F11+F21+F31+F41+F54</f>
        <v>23725399684</v>
      </c>
      <c r="G6" s="188">
        <f t="shared" si="0"/>
        <v>107.08655370017617</v>
      </c>
      <c r="H6" s="309">
        <f aca="true" t="shared" si="1" ref="H6:H65">F6/E6*100</f>
        <v>105.61035137155199</v>
      </c>
    </row>
    <row r="7" spans="1:8" s="3" customFormat="1" ht="12.75" customHeight="1">
      <c r="A7" s="288">
        <v>62</v>
      </c>
      <c r="B7" s="289"/>
      <c r="C7" s="264" t="s">
        <v>99</v>
      </c>
      <c r="D7" s="187">
        <f>D8</f>
        <v>18121281521</v>
      </c>
      <c r="E7" s="187">
        <f>E8</f>
        <v>18242000000</v>
      </c>
      <c r="F7" s="187">
        <f>F8</f>
        <v>18468680704</v>
      </c>
      <c r="G7" s="188">
        <f t="shared" si="0"/>
        <v>101.9170784505357</v>
      </c>
      <c r="H7" s="309">
        <f t="shared" si="1"/>
        <v>101.2426307641706</v>
      </c>
    </row>
    <row r="8" spans="1:8" s="3" customFormat="1" ht="12.75" customHeight="1">
      <c r="A8" s="145">
        <v>621</v>
      </c>
      <c r="B8" s="289"/>
      <c r="C8" s="201" t="s">
        <v>100</v>
      </c>
      <c r="D8" s="187">
        <f>SUM(D9:D10)</f>
        <v>18121281521</v>
      </c>
      <c r="E8" s="187">
        <f>SUM(E9:E10)</f>
        <v>18242000000</v>
      </c>
      <c r="F8" s="187">
        <f>SUM(F9:F10)</f>
        <v>18468680704</v>
      </c>
      <c r="G8" s="188">
        <f t="shared" si="0"/>
        <v>101.9170784505357</v>
      </c>
      <c r="H8" s="309">
        <f t="shared" si="1"/>
        <v>101.2426307641706</v>
      </c>
    </row>
    <row r="9" spans="1:8" s="3" customFormat="1" ht="12.75" customHeight="1">
      <c r="A9" s="288"/>
      <c r="B9" s="289">
        <v>6211</v>
      </c>
      <c r="C9" s="201" t="s">
        <v>101</v>
      </c>
      <c r="D9" s="189">
        <v>17541696576</v>
      </c>
      <c r="E9" s="247">
        <v>17659000000</v>
      </c>
      <c r="F9" s="189">
        <v>17879518628</v>
      </c>
      <c r="G9" s="194">
        <f t="shared" si="0"/>
        <v>101.92582314108772</v>
      </c>
      <c r="H9" s="310">
        <f t="shared" si="1"/>
        <v>101.24876056401834</v>
      </c>
    </row>
    <row r="10" spans="1:8" s="3" customFormat="1" ht="27" customHeight="1">
      <c r="A10" s="288"/>
      <c r="B10" s="305">
        <v>6212</v>
      </c>
      <c r="C10" s="201" t="s">
        <v>146</v>
      </c>
      <c r="D10" s="189">
        <v>579584945</v>
      </c>
      <c r="E10" s="247">
        <v>583000000</v>
      </c>
      <c r="F10" s="189">
        <v>589162076</v>
      </c>
      <c r="G10" s="194">
        <f t="shared" si="0"/>
        <v>101.65241196870633</v>
      </c>
      <c r="H10" s="310">
        <f t="shared" si="1"/>
        <v>101.05695986277874</v>
      </c>
    </row>
    <row r="11" spans="1:8" s="3" customFormat="1" ht="24" customHeight="1">
      <c r="A11" s="288">
        <v>63</v>
      </c>
      <c r="B11" s="289"/>
      <c r="C11" s="172" t="s">
        <v>151</v>
      </c>
      <c r="D11" s="191">
        <f>D12+D15+D18</f>
        <v>2400422174</v>
      </c>
      <c r="E11" s="191">
        <f>E12+E15+E18</f>
        <v>2535462429</v>
      </c>
      <c r="F11" s="191">
        <f>F12+F15+F18</f>
        <v>2590836456</v>
      </c>
      <c r="G11" s="192">
        <f t="shared" si="0"/>
        <v>107.93253303783221</v>
      </c>
      <c r="H11" s="311">
        <f t="shared" si="1"/>
        <v>102.18398136634347</v>
      </c>
    </row>
    <row r="12" spans="1:8" s="3" customFormat="1" ht="24.75" customHeight="1">
      <c r="A12" s="323">
        <v>632</v>
      </c>
      <c r="B12" s="289"/>
      <c r="C12" s="172" t="s">
        <v>187</v>
      </c>
      <c r="D12" s="191">
        <f aca="true" t="shared" si="2" ref="D12:F13">D13</f>
        <v>422174</v>
      </c>
      <c r="E12" s="191">
        <f t="shared" si="2"/>
        <v>462429</v>
      </c>
      <c r="F12" s="191">
        <f t="shared" si="2"/>
        <v>1453790</v>
      </c>
      <c r="G12" s="192">
        <f t="shared" si="0"/>
        <v>344.35801352049157</v>
      </c>
      <c r="H12" s="311">
        <f t="shared" si="1"/>
        <v>314.38123474090077</v>
      </c>
    </row>
    <row r="13" spans="1:8" s="3" customFormat="1" ht="12" customHeight="1">
      <c r="A13" s="289"/>
      <c r="B13" s="289">
        <v>6323</v>
      </c>
      <c r="C13" s="201" t="s">
        <v>188</v>
      </c>
      <c r="D13" s="191">
        <f t="shared" si="2"/>
        <v>422174</v>
      </c>
      <c r="E13" s="191">
        <f t="shared" si="2"/>
        <v>462429</v>
      </c>
      <c r="F13" s="191">
        <f t="shared" si="2"/>
        <v>1453790</v>
      </c>
      <c r="G13" s="192">
        <f t="shared" si="0"/>
        <v>344.35801352049157</v>
      </c>
      <c r="H13" s="311">
        <f t="shared" si="1"/>
        <v>314.38123474090077</v>
      </c>
    </row>
    <row r="14" spans="1:8" s="3" customFormat="1" ht="12" customHeight="1" hidden="1">
      <c r="A14" s="289"/>
      <c r="B14" s="289"/>
      <c r="C14" s="201" t="s">
        <v>188</v>
      </c>
      <c r="D14" s="193">
        <v>422174</v>
      </c>
      <c r="E14" s="247">
        <v>462429</v>
      </c>
      <c r="F14" s="193">
        <v>1453790</v>
      </c>
      <c r="G14" s="194">
        <f t="shared" si="0"/>
        <v>344.35801352049157</v>
      </c>
      <c r="H14" s="310">
        <f t="shared" si="1"/>
        <v>314.38123474090077</v>
      </c>
    </row>
    <row r="15" spans="1:8" s="3" customFormat="1" ht="12" customHeight="1">
      <c r="A15" s="145">
        <v>633</v>
      </c>
      <c r="B15" s="145"/>
      <c r="C15" s="172" t="s">
        <v>152</v>
      </c>
      <c r="D15" s="191">
        <f aca="true" t="shared" si="3" ref="D15:F16">SUM(D16)</f>
        <v>2400000000</v>
      </c>
      <c r="E15" s="191">
        <f t="shared" si="3"/>
        <v>2535000000</v>
      </c>
      <c r="F15" s="191">
        <f t="shared" si="3"/>
        <v>2588950886</v>
      </c>
      <c r="G15" s="192">
        <f t="shared" si="0"/>
        <v>107.87295358333333</v>
      </c>
      <c r="H15" s="311">
        <f t="shared" si="1"/>
        <v>102.12824007889547</v>
      </c>
    </row>
    <row r="16" spans="1:8" s="3" customFormat="1" ht="12" customHeight="1">
      <c r="A16" s="289"/>
      <c r="B16" s="289">
        <v>6331</v>
      </c>
      <c r="C16" s="201" t="s">
        <v>154</v>
      </c>
      <c r="D16" s="193">
        <f t="shared" si="3"/>
        <v>2400000000</v>
      </c>
      <c r="E16" s="247">
        <f t="shared" si="3"/>
        <v>2535000000</v>
      </c>
      <c r="F16" s="193">
        <f t="shared" si="3"/>
        <v>2588950886</v>
      </c>
      <c r="G16" s="194">
        <f t="shared" si="0"/>
        <v>107.87295358333333</v>
      </c>
      <c r="H16" s="310">
        <f t="shared" si="1"/>
        <v>102.12824007889547</v>
      </c>
    </row>
    <row r="17" spans="1:8" s="3" customFormat="1" ht="12" customHeight="1" hidden="1">
      <c r="A17" s="289"/>
      <c r="B17" s="289"/>
      <c r="C17" s="201" t="s">
        <v>153</v>
      </c>
      <c r="D17" s="189">
        <v>2400000000</v>
      </c>
      <c r="E17" s="247">
        <v>2535000000</v>
      </c>
      <c r="F17" s="189">
        <v>2588950886</v>
      </c>
      <c r="G17" s="190">
        <f t="shared" si="0"/>
        <v>107.87295358333333</v>
      </c>
      <c r="H17" s="310">
        <f t="shared" si="1"/>
        <v>102.12824007889547</v>
      </c>
    </row>
    <row r="18" spans="1:8" s="3" customFormat="1" ht="24.75" customHeight="1">
      <c r="A18" s="323">
        <v>634</v>
      </c>
      <c r="B18" s="145"/>
      <c r="C18" s="172" t="s">
        <v>215</v>
      </c>
      <c r="D18" s="195">
        <f aca="true" t="shared" si="4" ref="D18:F19">SUM(D19)</f>
        <v>0</v>
      </c>
      <c r="E18" s="195">
        <f t="shared" si="4"/>
        <v>0</v>
      </c>
      <c r="F18" s="195">
        <f t="shared" si="4"/>
        <v>431780</v>
      </c>
      <c r="G18" s="196" t="s">
        <v>88</v>
      </c>
      <c r="H18" s="196" t="s">
        <v>88</v>
      </c>
    </row>
    <row r="19" spans="1:8" s="3" customFormat="1" ht="12" customHeight="1">
      <c r="A19" s="288"/>
      <c r="B19" s="176">
        <v>6341</v>
      </c>
      <c r="C19" s="201" t="s">
        <v>215</v>
      </c>
      <c r="D19" s="189">
        <f t="shared" si="4"/>
        <v>0</v>
      </c>
      <c r="E19" s="189">
        <f t="shared" si="4"/>
        <v>0</v>
      </c>
      <c r="F19" s="189">
        <f t="shared" si="4"/>
        <v>431780</v>
      </c>
      <c r="G19" s="196" t="s">
        <v>88</v>
      </c>
      <c r="H19" s="312"/>
    </row>
    <row r="20" spans="1:8" s="3" customFormat="1" ht="12" customHeight="1" hidden="1">
      <c r="A20" s="288"/>
      <c r="B20" s="289"/>
      <c r="C20" s="201" t="s">
        <v>214</v>
      </c>
      <c r="D20" s="189"/>
      <c r="E20" s="189"/>
      <c r="F20" s="189">
        <v>431780</v>
      </c>
      <c r="G20" s="190"/>
      <c r="H20" s="313"/>
    </row>
    <row r="21" spans="1:8" s="3" customFormat="1" ht="12.75">
      <c r="A21" s="145">
        <v>64</v>
      </c>
      <c r="B21" s="289"/>
      <c r="C21" s="265" t="s">
        <v>29</v>
      </c>
      <c r="D21" s="195">
        <f>D22+D28</f>
        <v>14520810</v>
      </c>
      <c r="E21" s="195">
        <f>E22+E28</f>
        <v>10500000</v>
      </c>
      <c r="F21" s="195">
        <f>F22+F28</f>
        <v>14018039</v>
      </c>
      <c r="G21" s="196">
        <f aca="true" t="shared" si="5" ref="G21:G35">F21/D21*100</f>
        <v>96.53758295852641</v>
      </c>
      <c r="H21" s="312">
        <f t="shared" si="1"/>
        <v>133.50513333333333</v>
      </c>
    </row>
    <row r="22" spans="1:8" s="3" customFormat="1" ht="12.75">
      <c r="A22" s="145">
        <v>641</v>
      </c>
      <c r="B22" s="289"/>
      <c r="C22" s="265" t="s">
        <v>30</v>
      </c>
      <c r="D22" s="195">
        <f>SUM(D23:D27)</f>
        <v>14071366</v>
      </c>
      <c r="E22" s="195">
        <f>SUM(E23:E27)</f>
        <v>10000000</v>
      </c>
      <c r="F22" s="195">
        <f>SUM(F23:F27)</f>
        <v>13538162</v>
      </c>
      <c r="G22" s="196">
        <f t="shared" si="5"/>
        <v>96.21071614511342</v>
      </c>
      <c r="H22" s="312">
        <f t="shared" si="1"/>
        <v>135.38162</v>
      </c>
    </row>
    <row r="23" spans="1:8" s="73" customFormat="1" ht="12.75" customHeight="1">
      <c r="A23" s="176"/>
      <c r="B23" s="176">
        <v>6413</v>
      </c>
      <c r="C23" s="201" t="s">
        <v>31</v>
      </c>
      <c r="D23" s="189">
        <v>938</v>
      </c>
      <c r="E23" s="189"/>
      <c r="F23" s="189">
        <v>2281</v>
      </c>
      <c r="G23" s="190">
        <f t="shared" si="5"/>
        <v>243.1769722814499</v>
      </c>
      <c r="H23" s="313"/>
    </row>
    <row r="24" spans="1:8" s="73" customFormat="1" ht="12.75">
      <c r="A24" s="176"/>
      <c r="B24" s="176">
        <v>6414</v>
      </c>
      <c r="C24" s="201" t="s">
        <v>32</v>
      </c>
      <c r="D24" s="189">
        <v>14047279</v>
      </c>
      <c r="E24" s="247">
        <v>10000000</v>
      </c>
      <c r="F24" s="189">
        <v>13359591</v>
      </c>
      <c r="G24" s="190">
        <f t="shared" si="5"/>
        <v>95.1044753934196</v>
      </c>
      <c r="H24" s="310">
        <f t="shared" si="1"/>
        <v>133.59591</v>
      </c>
    </row>
    <row r="25" spans="1:8" s="73" customFormat="1" ht="12.75">
      <c r="A25" s="176"/>
      <c r="B25" s="176">
        <v>6415</v>
      </c>
      <c r="C25" s="201" t="s">
        <v>102</v>
      </c>
      <c r="D25" s="189">
        <v>23149</v>
      </c>
      <c r="E25" s="189"/>
      <c r="F25" s="189">
        <v>176290</v>
      </c>
      <c r="G25" s="190">
        <f t="shared" si="5"/>
        <v>761.5447751522744</v>
      </c>
      <c r="H25" s="313"/>
    </row>
    <row r="26" spans="1:8" s="73" customFormat="1" ht="12.75" hidden="1">
      <c r="A26" s="176"/>
      <c r="B26" s="176">
        <v>6416</v>
      </c>
      <c r="C26" s="201" t="s">
        <v>33</v>
      </c>
      <c r="D26" s="189"/>
      <c r="E26" s="189"/>
      <c r="F26" s="189"/>
      <c r="G26" s="190" t="e">
        <f t="shared" si="5"/>
        <v>#DIV/0!</v>
      </c>
      <c r="H26" s="313" t="e">
        <f t="shared" si="1"/>
        <v>#DIV/0!</v>
      </c>
    </row>
    <row r="27" spans="1:8" s="73" customFormat="1" ht="12.75" hidden="1">
      <c r="A27" s="176"/>
      <c r="B27" s="176">
        <v>6419</v>
      </c>
      <c r="C27" s="266" t="s">
        <v>35</v>
      </c>
      <c r="D27" s="189"/>
      <c r="E27" s="189"/>
      <c r="F27" s="189"/>
      <c r="G27" s="190" t="e">
        <f t="shared" si="5"/>
        <v>#DIV/0!</v>
      </c>
      <c r="H27" s="313" t="e">
        <f t="shared" si="1"/>
        <v>#DIV/0!</v>
      </c>
    </row>
    <row r="28" spans="1:8" s="3" customFormat="1" ht="12.75">
      <c r="A28" s="145">
        <v>642</v>
      </c>
      <c r="B28" s="289"/>
      <c r="C28" s="265" t="s">
        <v>36</v>
      </c>
      <c r="D28" s="195">
        <f>SUM(D29:D30)</f>
        <v>449444</v>
      </c>
      <c r="E28" s="195">
        <f>SUM(E29:E30)</f>
        <v>500000</v>
      </c>
      <c r="F28" s="195">
        <f>SUM(F29:F30)</f>
        <v>479877</v>
      </c>
      <c r="G28" s="196">
        <f t="shared" si="5"/>
        <v>106.77125515080857</v>
      </c>
      <c r="H28" s="312">
        <f t="shared" si="1"/>
        <v>95.9754</v>
      </c>
    </row>
    <row r="29" spans="1:8" s="73" customFormat="1" ht="12.75">
      <c r="A29" s="176"/>
      <c r="B29" s="176">
        <v>6422</v>
      </c>
      <c r="C29" s="201" t="s">
        <v>37</v>
      </c>
      <c r="D29" s="189">
        <v>449444</v>
      </c>
      <c r="E29" s="247">
        <v>500000</v>
      </c>
      <c r="F29" s="189">
        <v>479877</v>
      </c>
      <c r="G29" s="190">
        <f t="shared" si="5"/>
        <v>106.77125515080857</v>
      </c>
      <c r="H29" s="310">
        <f t="shared" si="1"/>
        <v>95.9754</v>
      </c>
    </row>
    <row r="30" spans="1:8" s="73" customFormat="1" ht="12.75" hidden="1">
      <c r="A30" s="176"/>
      <c r="B30" s="176">
        <v>6429</v>
      </c>
      <c r="C30" s="266" t="s">
        <v>38</v>
      </c>
      <c r="D30" s="189"/>
      <c r="E30" s="189"/>
      <c r="F30" s="189"/>
      <c r="G30" s="190" t="e">
        <f t="shared" si="5"/>
        <v>#DIV/0!</v>
      </c>
      <c r="H30" s="313" t="e">
        <f t="shared" si="1"/>
        <v>#DIV/0!</v>
      </c>
    </row>
    <row r="31" spans="1:8" s="3" customFormat="1" ht="24" customHeight="1">
      <c r="A31" s="323">
        <v>65</v>
      </c>
      <c r="B31" s="289"/>
      <c r="C31" s="265" t="s">
        <v>39</v>
      </c>
      <c r="D31" s="195">
        <f>D32</f>
        <v>1618790282</v>
      </c>
      <c r="E31" s="195">
        <f>E32</f>
        <v>1677020000</v>
      </c>
      <c r="F31" s="195">
        <f>F32</f>
        <v>2650795806</v>
      </c>
      <c r="G31" s="196">
        <f t="shared" si="5"/>
        <v>163.75165056742046</v>
      </c>
      <c r="H31" s="312">
        <f t="shared" si="1"/>
        <v>158.06584334116468</v>
      </c>
    </row>
    <row r="32" spans="1:8" s="3" customFormat="1" ht="12.75">
      <c r="A32" s="145">
        <v>652</v>
      </c>
      <c r="B32" s="289"/>
      <c r="C32" s="265" t="s">
        <v>40</v>
      </c>
      <c r="D32" s="195">
        <f>SUM(D33)</f>
        <v>1618790282</v>
      </c>
      <c r="E32" s="195">
        <f>SUM(E33)</f>
        <v>1677020000</v>
      </c>
      <c r="F32" s="195">
        <f>SUM(F33)</f>
        <v>2650795806</v>
      </c>
      <c r="G32" s="196">
        <f t="shared" si="5"/>
        <v>163.75165056742046</v>
      </c>
      <c r="H32" s="312">
        <f t="shared" si="1"/>
        <v>158.06584334116468</v>
      </c>
    </row>
    <row r="33" spans="1:8" s="73" customFormat="1" ht="12.75">
      <c r="A33" s="176"/>
      <c r="B33" s="176">
        <v>6526</v>
      </c>
      <c r="C33" s="201" t="s">
        <v>41</v>
      </c>
      <c r="D33" s="197">
        <f>SUM(D34:D39)</f>
        <v>1618790282</v>
      </c>
      <c r="E33" s="248">
        <f>SUM(E34:E39)</f>
        <v>1677020000</v>
      </c>
      <c r="F33" s="197">
        <f>SUM(F34:F40)</f>
        <v>2650795806</v>
      </c>
      <c r="G33" s="198">
        <f t="shared" si="5"/>
        <v>163.75165056742046</v>
      </c>
      <c r="H33" s="314">
        <f t="shared" si="1"/>
        <v>158.06584334116468</v>
      </c>
    </row>
    <row r="34" spans="1:8" s="73" customFormat="1" ht="12.75" hidden="1">
      <c r="A34" s="176"/>
      <c r="B34" s="176"/>
      <c r="C34" s="201" t="s">
        <v>103</v>
      </c>
      <c r="D34" s="197">
        <v>536444010</v>
      </c>
      <c r="E34" s="248">
        <v>540841000</v>
      </c>
      <c r="F34" s="197">
        <v>583708613</v>
      </c>
      <c r="G34" s="198">
        <f t="shared" si="5"/>
        <v>108.81072434754189</v>
      </c>
      <c r="H34" s="314">
        <f t="shared" si="1"/>
        <v>107.92610268082485</v>
      </c>
    </row>
    <row r="35" spans="1:8" s="73" customFormat="1" ht="12.75" hidden="1">
      <c r="A35" s="176"/>
      <c r="B35" s="176"/>
      <c r="C35" s="201" t="s">
        <v>104</v>
      </c>
      <c r="D35" s="197">
        <v>827914151</v>
      </c>
      <c r="E35" s="248">
        <v>766179000</v>
      </c>
      <c r="F35" s="197">
        <v>837989502</v>
      </c>
      <c r="G35" s="198">
        <f t="shared" si="5"/>
        <v>101.21695600779748</v>
      </c>
      <c r="H35" s="314">
        <f t="shared" si="1"/>
        <v>109.37254897354273</v>
      </c>
    </row>
    <row r="36" spans="1:8" s="73" customFormat="1" ht="25.5" hidden="1">
      <c r="A36" s="176"/>
      <c r="B36" s="176"/>
      <c r="C36" s="201" t="s">
        <v>231</v>
      </c>
      <c r="D36" s="197"/>
      <c r="E36" s="248"/>
      <c r="F36" s="197">
        <v>4685</v>
      </c>
      <c r="G36" s="198"/>
      <c r="H36" s="314"/>
    </row>
    <row r="37" spans="1:8" s="73" customFormat="1" ht="25.5" hidden="1">
      <c r="A37" s="176"/>
      <c r="B37" s="176"/>
      <c r="C37" s="201" t="s">
        <v>105</v>
      </c>
      <c r="D37" s="197">
        <v>171216706</v>
      </c>
      <c r="E37" s="248">
        <v>320000000</v>
      </c>
      <c r="F37" s="197">
        <v>1114070728</v>
      </c>
      <c r="G37" s="198">
        <f>F37/D37*100</f>
        <v>650.6787532753959</v>
      </c>
      <c r="H37" s="314">
        <f t="shared" si="1"/>
        <v>348.14710249999996</v>
      </c>
    </row>
    <row r="38" spans="1:8" s="73" customFormat="1" ht="12.75" hidden="1">
      <c r="A38" s="176"/>
      <c r="B38" s="176"/>
      <c r="C38" s="201" t="s">
        <v>178</v>
      </c>
      <c r="D38" s="197">
        <v>48125270</v>
      </c>
      <c r="E38" s="248">
        <v>50000000</v>
      </c>
      <c r="F38" s="197">
        <v>47891809</v>
      </c>
      <c r="G38" s="198">
        <f>F38/D38*100</f>
        <v>99.51488895542819</v>
      </c>
      <c r="H38" s="314">
        <f t="shared" si="1"/>
        <v>95.783618</v>
      </c>
    </row>
    <row r="39" spans="1:8" s="73" customFormat="1" ht="25.5" hidden="1">
      <c r="A39" s="176"/>
      <c r="B39" s="176"/>
      <c r="C39" s="201" t="s">
        <v>232</v>
      </c>
      <c r="D39" s="197">
        <v>35090145</v>
      </c>
      <c r="E39" s="248"/>
      <c r="F39" s="197">
        <v>177847</v>
      </c>
      <c r="G39" s="198">
        <f>F39/D39*100</f>
        <v>0.5068289116502653</v>
      </c>
      <c r="H39" s="314"/>
    </row>
    <row r="40" spans="1:8" s="73" customFormat="1" ht="25.5" hidden="1">
      <c r="A40" s="176"/>
      <c r="B40" s="176"/>
      <c r="C40" s="201" t="s">
        <v>199</v>
      </c>
      <c r="D40" s="197"/>
      <c r="E40" s="248">
        <v>30000000</v>
      </c>
      <c r="F40" s="197">
        <v>66952622</v>
      </c>
      <c r="G40" s="198"/>
      <c r="H40" s="314">
        <f t="shared" si="1"/>
        <v>223.17540666666667</v>
      </c>
    </row>
    <row r="41" spans="1:8" s="3" customFormat="1" ht="25.5">
      <c r="A41" s="323">
        <v>66</v>
      </c>
      <c r="B41" s="289"/>
      <c r="C41" s="172" t="s">
        <v>106</v>
      </c>
      <c r="D41" s="195">
        <f>D42</f>
        <v>50366</v>
      </c>
      <c r="E41" s="195">
        <f>E42</f>
        <v>50000</v>
      </c>
      <c r="F41" s="195">
        <f>F42</f>
        <v>365147</v>
      </c>
      <c r="G41" s="196">
        <f>F41/D41*100</f>
        <v>724.9870944684907</v>
      </c>
      <c r="H41" s="312">
        <f t="shared" si="1"/>
        <v>730.2940000000001</v>
      </c>
    </row>
    <row r="42" spans="1:8" s="3" customFormat="1" ht="24.75" customHeight="1">
      <c r="A42" s="323">
        <v>661</v>
      </c>
      <c r="B42" s="289"/>
      <c r="C42" s="172" t="s">
        <v>107</v>
      </c>
      <c r="D42" s="195">
        <f>SUM(D43:D44)</f>
        <v>50366</v>
      </c>
      <c r="E42" s="195">
        <f>SUM(E43:E44)</f>
        <v>50000</v>
      </c>
      <c r="F42" s="195">
        <f>SUM(F43:F44)</f>
        <v>365147</v>
      </c>
      <c r="G42" s="196">
        <f>F42/D42*100</f>
        <v>724.9870944684907</v>
      </c>
      <c r="H42" s="312">
        <f t="shared" si="1"/>
        <v>730.2940000000001</v>
      </c>
    </row>
    <row r="43" spans="1:8" s="73" customFormat="1" ht="12.75">
      <c r="A43" s="176"/>
      <c r="B43" s="176">
        <v>6614</v>
      </c>
      <c r="C43" s="201" t="s">
        <v>108</v>
      </c>
      <c r="D43" s="189">
        <v>46366</v>
      </c>
      <c r="E43" s="247">
        <v>50000</v>
      </c>
      <c r="F43" s="189">
        <v>42214</v>
      </c>
      <c r="G43" s="190">
        <f>F43/D43*100</f>
        <v>91.0451624034853</v>
      </c>
      <c r="H43" s="310">
        <f t="shared" si="1"/>
        <v>84.428</v>
      </c>
    </row>
    <row r="44" spans="1:8" s="73" customFormat="1" ht="12.75">
      <c r="A44" s="176"/>
      <c r="B44" s="176">
        <v>6615</v>
      </c>
      <c r="C44" s="201" t="s">
        <v>200</v>
      </c>
      <c r="D44" s="189">
        <v>4000</v>
      </c>
      <c r="E44" s="189"/>
      <c r="F44" s="189">
        <v>322933</v>
      </c>
      <c r="G44" s="190"/>
      <c r="H44" s="313"/>
    </row>
    <row r="45" spans="1:8" s="73" customFormat="1" ht="12.75" hidden="1">
      <c r="A45" s="145">
        <v>67</v>
      </c>
      <c r="B45" s="176"/>
      <c r="C45" s="172" t="s">
        <v>109</v>
      </c>
      <c r="D45" s="195">
        <f aca="true" t="shared" si="6" ref="D45:F46">D46</f>
        <v>0</v>
      </c>
      <c r="E45" s="195">
        <f t="shared" si="6"/>
        <v>0</v>
      </c>
      <c r="F45" s="195">
        <f t="shared" si="6"/>
        <v>0</v>
      </c>
      <c r="G45" s="196" t="e">
        <f aca="true" t="shared" si="7" ref="G45:G57">F45/D45*100</f>
        <v>#DIV/0!</v>
      </c>
      <c r="H45" s="312" t="e">
        <f t="shared" si="1"/>
        <v>#DIV/0!</v>
      </c>
    </row>
    <row r="46" spans="1:8" s="73" customFormat="1" ht="25.5" hidden="1">
      <c r="A46" s="176"/>
      <c r="B46" s="176"/>
      <c r="C46" s="172" t="s">
        <v>110</v>
      </c>
      <c r="D46" s="191">
        <f t="shared" si="6"/>
        <v>0</v>
      </c>
      <c r="E46" s="191">
        <f t="shared" si="6"/>
        <v>0</v>
      </c>
      <c r="F46" s="191">
        <f t="shared" si="6"/>
        <v>0</v>
      </c>
      <c r="G46" s="192" t="e">
        <f t="shared" si="7"/>
        <v>#DIV/0!</v>
      </c>
      <c r="H46" s="311" t="e">
        <f t="shared" si="1"/>
        <v>#DIV/0!</v>
      </c>
    </row>
    <row r="47" spans="1:8" s="73" customFormat="1" ht="25.5" hidden="1">
      <c r="A47" s="267"/>
      <c r="B47" s="176"/>
      <c r="C47" s="267" t="s">
        <v>147</v>
      </c>
      <c r="D47" s="199"/>
      <c r="E47" s="199"/>
      <c r="F47" s="199"/>
      <c r="G47" s="200" t="e">
        <f t="shared" si="7"/>
        <v>#DIV/0!</v>
      </c>
      <c r="H47" s="315" t="e">
        <f t="shared" si="1"/>
        <v>#DIV/0!</v>
      </c>
    </row>
    <row r="48" spans="1:8" s="73" customFormat="1" ht="12.75" hidden="1">
      <c r="A48" s="176"/>
      <c r="B48" s="176"/>
      <c r="C48" s="201" t="s">
        <v>111</v>
      </c>
      <c r="D48" s="197"/>
      <c r="E48" s="197"/>
      <c r="F48" s="197"/>
      <c r="G48" s="198" t="e">
        <f t="shared" si="7"/>
        <v>#DIV/0!</v>
      </c>
      <c r="H48" s="316" t="e">
        <f t="shared" si="1"/>
        <v>#DIV/0!</v>
      </c>
    </row>
    <row r="49" spans="1:8" s="73" customFormat="1" ht="12.75" hidden="1">
      <c r="A49" s="176"/>
      <c r="B49" s="176"/>
      <c r="C49" s="201" t="s">
        <v>112</v>
      </c>
      <c r="D49" s="197"/>
      <c r="E49" s="197"/>
      <c r="F49" s="197"/>
      <c r="G49" s="198" t="e">
        <f t="shared" si="7"/>
        <v>#DIV/0!</v>
      </c>
      <c r="H49" s="316" t="e">
        <f t="shared" si="1"/>
        <v>#DIV/0!</v>
      </c>
    </row>
    <row r="50" spans="1:8" s="73" customFormat="1" ht="12.75" hidden="1">
      <c r="A50" s="176"/>
      <c r="B50" s="176"/>
      <c r="C50" s="201" t="s">
        <v>113</v>
      </c>
      <c r="D50" s="197"/>
      <c r="E50" s="197"/>
      <c r="F50" s="197"/>
      <c r="G50" s="198" t="e">
        <f t="shared" si="7"/>
        <v>#DIV/0!</v>
      </c>
      <c r="H50" s="316" t="e">
        <f t="shared" si="1"/>
        <v>#DIV/0!</v>
      </c>
    </row>
    <row r="51" spans="1:8" s="73" customFormat="1" ht="25.5" hidden="1">
      <c r="A51" s="176"/>
      <c r="B51" s="176"/>
      <c r="C51" s="201" t="s">
        <v>116</v>
      </c>
      <c r="D51" s="197"/>
      <c r="E51" s="197"/>
      <c r="F51" s="197"/>
      <c r="G51" s="198" t="e">
        <f t="shared" si="7"/>
        <v>#DIV/0!</v>
      </c>
      <c r="H51" s="316" t="e">
        <f t="shared" si="1"/>
        <v>#DIV/0!</v>
      </c>
    </row>
    <row r="52" spans="1:8" s="73" customFormat="1" ht="12.75" hidden="1">
      <c r="A52" s="176"/>
      <c r="B52" s="176"/>
      <c r="C52" s="201" t="s">
        <v>115</v>
      </c>
      <c r="D52" s="197"/>
      <c r="E52" s="197"/>
      <c r="F52" s="197"/>
      <c r="G52" s="198" t="e">
        <f t="shared" si="7"/>
        <v>#DIV/0!</v>
      </c>
      <c r="H52" s="316" t="e">
        <f t="shared" si="1"/>
        <v>#DIV/0!</v>
      </c>
    </row>
    <row r="53" spans="1:8" s="73" customFormat="1" ht="12.75" hidden="1">
      <c r="A53" s="176"/>
      <c r="B53" s="176"/>
      <c r="C53" s="201" t="s">
        <v>114</v>
      </c>
      <c r="D53" s="197"/>
      <c r="E53" s="197"/>
      <c r="F53" s="197"/>
      <c r="G53" s="198" t="e">
        <f t="shared" si="7"/>
        <v>#DIV/0!</v>
      </c>
      <c r="H53" s="316" t="e">
        <f t="shared" si="1"/>
        <v>#DIV/0!</v>
      </c>
    </row>
    <row r="54" spans="1:8" s="73" customFormat="1" ht="12.75">
      <c r="A54" s="290">
        <v>68</v>
      </c>
      <c r="B54" s="176"/>
      <c r="C54" s="172" t="s">
        <v>195</v>
      </c>
      <c r="D54" s="195">
        <f>D55+D58</f>
        <v>283828</v>
      </c>
      <c r="E54" s="195">
        <f>E55+E58</f>
        <v>0</v>
      </c>
      <c r="F54" s="195">
        <f>F55+F58</f>
        <v>703532</v>
      </c>
      <c r="G54" s="196">
        <f t="shared" si="7"/>
        <v>247.87265527009316</v>
      </c>
      <c r="H54" s="192" t="s">
        <v>88</v>
      </c>
    </row>
    <row r="55" spans="1:8" s="73" customFormat="1" ht="12.75">
      <c r="A55" s="145">
        <v>681</v>
      </c>
      <c r="B55" s="289"/>
      <c r="C55" s="172" t="s">
        <v>196</v>
      </c>
      <c r="D55" s="195">
        <f aca="true" t="shared" si="8" ref="D55:F56">D56</f>
        <v>283828</v>
      </c>
      <c r="E55" s="195">
        <f t="shared" si="8"/>
        <v>0</v>
      </c>
      <c r="F55" s="195">
        <f t="shared" si="8"/>
        <v>680033</v>
      </c>
      <c r="G55" s="196">
        <f t="shared" si="7"/>
        <v>239.59334526544245</v>
      </c>
      <c r="H55" s="192" t="s">
        <v>88</v>
      </c>
    </row>
    <row r="56" spans="1:8" s="73" customFormat="1" ht="12.75">
      <c r="A56" s="289"/>
      <c r="B56" s="176">
        <v>6819</v>
      </c>
      <c r="C56" s="201" t="s">
        <v>197</v>
      </c>
      <c r="D56" s="189">
        <f t="shared" si="8"/>
        <v>283828</v>
      </c>
      <c r="E56" s="189">
        <f t="shared" si="8"/>
        <v>0</v>
      </c>
      <c r="F56" s="189">
        <f t="shared" si="8"/>
        <v>680033</v>
      </c>
      <c r="G56" s="190">
        <f t="shared" si="7"/>
        <v>239.59334526544245</v>
      </c>
      <c r="H56" s="192"/>
    </row>
    <row r="57" spans="1:8" s="73" customFormat="1" ht="12.75" hidden="1">
      <c r="A57" s="289"/>
      <c r="B57" s="289"/>
      <c r="C57" s="201" t="s">
        <v>198</v>
      </c>
      <c r="D57" s="197">
        <v>283828</v>
      </c>
      <c r="E57" s="197"/>
      <c r="F57" s="197">
        <v>680033</v>
      </c>
      <c r="G57" s="198">
        <f t="shared" si="7"/>
        <v>239.59334526544245</v>
      </c>
      <c r="H57" s="316"/>
    </row>
    <row r="58" spans="1:8" s="73" customFormat="1" ht="12.75">
      <c r="A58" s="145">
        <v>683</v>
      </c>
      <c r="B58" s="145"/>
      <c r="C58" s="172" t="s">
        <v>233</v>
      </c>
      <c r="D58" s="191">
        <f aca="true" t="shared" si="9" ref="D58:F59">SUM(D59)</f>
        <v>0</v>
      </c>
      <c r="E58" s="191">
        <f t="shared" si="9"/>
        <v>0</v>
      </c>
      <c r="F58" s="191">
        <f t="shared" si="9"/>
        <v>23499</v>
      </c>
      <c r="G58" s="192" t="s">
        <v>88</v>
      </c>
      <c r="H58" s="192" t="s">
        <v>88</v>
      </c>
    </row>
    <row r="59" spans="1:8" s="73" customFormat="1" ht="12.75">
      <c r="A59" s="289"/>
      <c r="B59" s="176">
        <v>6831</v>
      </c>
      <c r="C59" s="201" t="s">
        <v>233</v>
      </c>
      <c r="D59" s="193">
        <f t="shared" si="9"/>
        <v>0</v>
      </c>
      <c r="E59" s="193">
        <f t="shared" si="9"/>
        <v>0</v>
      </c>
      <c r="F59" s="193">
        <f t="shared" si="9"/>
        <v>23499</v>
      </c>
      <c r="G59" s="192" t="s">
        <v>88</v>
      </c>
      <c r="H59" s="311"/>
    </row>
    <row r="60" spans="1:8" s="73" customFormat="1" ht="12.75" hidden="1">
      <c r="A60" s="289"/>
      <c r="B60" s="289"/>
      <c r="C60" s="201" t="s">
        <v>233</v>
      </c>
      <c r="D60" s="197"/>
      <c r="E60" s="197"/>
      <c r="F60" s="197">
        <v>23499</v>
      </c>
      <c r="G60" s="198"/>
      <c r="H60" s="316"/>
    </row>
    <row r="61" spans="1:8" s="73" customFormat="1" ht="12" customHeight="1">
      <c r="A61" s="289"/>
      <c r="B61" s="289"/>
      <c r="C61" s="201"/>
      <c r="D61" s="197"/>
      <c r="E61" s="197"/>
      <c r="F61" s="197"/>
      <c r="G61" s="198"/>
      <c r="H61" s="316"/>
    </row>
    <row r="62" spans="1:8" s="3" customFormat="1" ht="25.5" customHeight="1">
      <c r="A62" s="323">
        <v>7</v>
      </c>
      <c r="B62" s="145"/>
      <c r="C62" s="172" t="s">
        <v>42</v>
      </c>
      <c r="D62" s="195">
        <f>D63</f>
        <v>752084</v>
      </c>
      <c r="E62" s="195">
        <f>E63</f>
        <v>370000</v>
      </c>
      <c r="F62" s="195">
        <f>F63</f>
        <v>504343</v>
      </c>
      <c r="G62" s="196">
        <f>F62/D62*100</f>
        <v>67.05939762047856</v>
      </c>
      <c r="H62" s="312">
        <f t="shared" si="1"/>
        <v>136.30891891891892</v>
      </c>
    </row>
    <row r="63" spans="1:8" s="3" customFormat="1" ht="24" customHeight="1">
      <c r="A63" s="323">
        <v>72</v>
      </c>
      <c r="B63" s="145"/>
      <c r="C63" s="172" t="s">
        <v>45</v>
      </c>
      <c r="D63" s="195">
        <f>D64+D66+D68</f>
        <v>752084</v>
      </c>
      <c r="E63" s="195">
        <f>E64+E66+E68</f>
        <v>370000</v>
      </c>
      <c r="F63" s="195">
        <f>F64+F66+F68</f>
        <v>504343</v>
      </c>
      <c r="G63" s="196">
        <f>F63/D63*100</f>
        <v>67.05939762047856</v>
      </c>
      <c r="H63" s="312">
        <f t="shared" si="1"/>
        <v>136.30891891891892</v>
      </c>
    </row>
    <row r="64" spans="1:8" s="3" customFormat="1" ht="12.75">
      <c r="A64" s="145">
        <v>721</v>
      </c>
      <c r="B64" s="145"/>
      <c r="C64" s="172" t="s">
        <v>43</v>
      </c>
      <c r="D64" s="195">
        <f>D65</f>
        <v>742447</v>
      </c>
      <c r="E64" s="195">
        <f>E65</f>
        <v>370000</v>
      </c>
      <c r="F64" s="195">
        <f>F65</f>
        <v>479520</v>
      </c>
      <c r="G64" s="196">
        <f>F64/D64*100</f>
        <v>64.58642839152155</v>
      </c>
      <c r="H64" s="312">
        <f t="shared" si="1"/>
        <v>129.6</v>
      </c>
    </row>
    <row r="65" spans="1:8" s="73" customFormat="1" ht="12.75">
      <c r="A65" s="176"/>
      <c r="B65" s="176">
        <v>7211</v>
      </c>
      <c r="C65" s="201" t="s">
        <v>44</v>
      </c>
      <c r="D65" s="189">
        <v>742447</v>
      </c>
      <c r="E65" s="247">
        <v>370000</v>
      </c>
      <c r="F65" s="189">
        <v>479520</v>
      </c>
      <c r="G65" s="190">
        <f>F65/D65*100</f>
        <v>64.58642839152155</v>
      </c>
      <c r="H65" s="310">
        <f t="shared" si="1"/>
        <v>129.6</v>
      </c>
    </row>
    <row r="66" spans="1:8" s="3" customFormat="1" ht="13.5" customHeight="1">
      <c r="A66" s="145">
        <v>722</v>
      </c>
      <c r="B66" s="145"/>
      <c r="C66" s="268" t="s">
        <v>234</v>
      </c>
      <c r="D66" s="195">
        <f>SUM(D67)</f>
        <v>0</v>
      </c>
      <c r="E66" s="195">
        <f>SUM(E67)</f>
        <v>0</v>
      </c>
      <c r="F66" s="195">
        <f>SUM(F67)</f>
        <v>823</v>
      </c>
      <c r="G66" s="192" t="s">
        <v>88</v>
      </c>
      <c r="H66" s="192" t="s">
        <v>88</v>
      </c>
    </row>
    <row r="67" spans="1:8" s="3" customFormat="1" ht="13.5" customHeight="1">
      <c r="A67" s="289"/>
      <c r="B67" s="289">
        <v>7221</v>
      </c>
      <c r="C67" s="201" t="s">
        <v>235</v>
      </c>
      <c r="D67" s="230">
        <v>0</v>
      </c>
      <c r="E67" s="230"/>
      <c r="F67" s="230">
        <v>823</v>
      </c>
      <c r="G67" s="192" t="s">
        <v>88</v>
      </c>
      <c r="H67" s="317"/>
    </row>
    <row r="68" spans="1:8" s="3" customFormat="1" ht="13.5" customHeight="1">
      <c r="A68" s="145">
        <v>723</v>
      </c>
      <c r="B68" s="145"/>
      <c r="C68" s="172" t="s">
        <v>236</v>
      </c>
      <c r="D68" s="195">
        <f>SUM(D69)</f>
        <v>9637</v>
      </c>
      <c r="E68" s="231">
        <f>SUM(E69)</f>
        <v>0</v>
      </c>
      <c r="F68" s="195">
        <f>SUM(F69)</f>
        <v>24000</v>
      </c>
      <c r="G68" s="196">
        <f>F68/D68*100</f>
        <v>249.04015772543323</v>
      </c>
      <c r="H68" s="192" t="s">
        <v>88</v>
      </c>
    </row>
    <row r="69" spans="1:8" s="3" customFormat="1" ht="13.5" customHeight="1">
      <c r="A69" s="289"/>
      <c r="B69" s="289">
        <v>7231</v>
      </c>
      <c r="C69" s="201" t="s">
        <v>237</v>
      </c>
      <c r="D69" s="318">
        <v>9637</v>
      </c>
      <c r="E69" s="232"/>
      <c r="F69" s="319">
        <v>24000</v>
      </c>
      <c r="G69" s="320">
        <f>F69/D69*100</f>
        <v>249.04015772543323</v>
      </c>
      <c r="H69" s="321"/>
    </row>
    <row r="70" spans="1:7" s="3" customFormat="1" ht="13.5" customHeight="1">
      <c r="A70" s="291"/>
      <c r="B70" s="291"/>
      <c r="C70" s="31"/>
      <c r="D70" s="9"/>
      <c r="E70" s="232"/>
      <c r="G70" s="87"/>
    </row>
    <row r="71" spans="1:7" s="3" customFormat="1" ht="13.5" customHeight="1">
      <c r="A71" s="291"/>
      <c r="B71" s="291"/>
      <c r="C71" s="31"/>
      <c r="D71" s="9"/>
      <c r="E71" s="232"/>
      <c r="G71" s="87"/>
    </row>
    <row r="72" spans="1:7" s="3" customFormat="1" ht="13.5" customHeight="1">
      <c r="A72" s="291"/>
      <c r="B72" s="291"/>
      <c r="C72" s="31"/>
      <c r="D72" s="9"/>
      <c r="E72" s="232"/>
      <c r="G72" s="87"/>
    </row>
    <row r="73" spans="1:7" s="3" customFormat="1" ht="13.5" customHeight="1">
      <c r="A73" s="291"/>
      <c r="B73" s="291"/>
      <c r="C73" s="31"/>
      <c r="D73" s="9"/>
      <c r="E73" s="232"/>
      <c r="G73" s="87"/>
    </row>
    <row r="74" spans="1:7" s="3" customFormat="1" ht="13.5" customHeight="1">
      <c r="A74" s="291"/>
      <c r="B74" s="291"/>
      <c r="C74" s="31"/>
      <c r="D74" s="9"/>
      <c r="E74" s="232"/>
      <c r="G74" s="87"/>
    </row>
    <row r="75" spans="1:7" s="3" customFormat="1" ht="13.5" customHeight="1">
      <c r="A75" s="291"/>
      <c r="B75" s="291"/>
      <c r="C75" s="31"/>
      <c r="D75" s="9"/>
      <c r="E75" s="232"/>
      <c r="G75" s="87"/>
    </row>
    <row r="76" spans="1:7" s="9" customFormat="1" ht="27" customHeight="1">
      <c r="A76" s="291"/>
      <c r="B76" s="291"/>
      <c r="C76" s="50"/>
      <c r="E76" s="232"/>
      <c r="G76" s="88"/>
    </row>
    <row r="77" spans="1:7" s="3" customFormat="1" ht="13.5" customHeight="1">
      <c r="A77" s="291"/>
      <c r="B77" s="291"/>
      <c r="C77" s="50"/>
      <c r="D77" s="9"/>
      <c r="E77" s="232"/>
      <c r="G77" s="87"/>
    </row>
    <row r="78" spans="1:7" s="3" customFormat="1" ht="13.5" customHeight="1">
      <c r="A78" s="291"/>
      <c r="B78" s="291"/>
      <c r="C78" s="50"/>
      <c r="D78" s="9"/>
      <c r="E78" s="232"/>
      <c r="G78" s="87"/>
    </row>
    <row r="79" spans="1:7" s="3" customFormat="1" ht="13.5" customHeight="1">
      <c r="A79" s="291"/>
      <c r="B79" s="291"/>
      <c r="C79" s="50"/>
      <c r="D79" s="9"/>
      <c r="E79" s="232"/>
      <c r="G79" s="87"/>
    </row>
    <row r="80" spans="1:7" s="3" customFormat="1" ht="13.5" customHeight="1">
      <c r="A80" s="291"/>
      <c r="B80" s="291"/>
      <c r="C80" s="50"/>
      <c r="D80" s="9"/>
      <c r="E80" s="232"/>
      <c r="G80" s="87"/>
    </row>
    <row r="81" spans="1:7" s="3" customFormat="1" ht="13.5" customHeight="1">
      <c r="A81" s="291"/>
      <c r="B81" s="291"/>
      <c r="C81" s="50"/>
      <c r="D81" s="9"/>
      <c r="E81" s="232"/>
      <c r="G81" s="87"/>
    </row>
    <row r="82" spans="1:7" s="3" customFormat="1" ht="13.5" customHeight="1">
      <c r="A82" s="291"/>
      <c r="B82" s="291"/>
      <c r="C82" s="50"/>
      <c r="D82" s="9"/>
      <c r="E82" s="232"/>
      <c r="G82" s="87"/>
    </row>
    <row r="83" spans="1:7" s="3" customFormat="1" ht="13.5" customHeight="1">
      <c r="A83" s="291"/>
      <c r="B83" s="291"/>
      <c r="C83" s="50"/>
      <c r="D83" s="9"/>
      <c r="E83" s="232"/>
      <c r="G83" s="87"/>
    </row>
    <row r="84" spans="1:7" s="3" customFormat="1" ht="13.5" customHeight="1">
      <c r="A84" s="291"/>
      <c r="B84" s="291"/>
      <c r="C84" s="50"/>
      <c r="D84" s="9"/>
      <c r="E84" s="232"/>
      <c r="G84" s="87"/>
    </row>
    <row r="85" spans="1:7" s="3" customFormat="1" ht="13.5" customHeight="1">
      <c r="A85" s="291"/>
      <c r="B85" s="291"/>
      <c r="C85" s="50"/>
      <c r="D85" s="9"/>
      <c r="E85" s="232"/>
      <c r="G85" s="87"/>
    </row>
    <row r="86" spans="1:7" s="3" customFormat="1" ht="13.5" customHeight="1">
      <c r="A86" s="291"/>
      <c r="B86" s="291"/>
      <c r="C86" s="50"/>
      <c r="D86" s="9"/>
      <c r="E86" s="232"/>
      <c r="G86" s="87"/>
    </row>
    <row r="87" spans="1:7" s="3" customFormat="1" ht="13.5" customHeight="1">
      <c r="A87" s="291"/>
      <c r="B87" s="291"/>
      <c r="C87" s="50"/>
      <c r="D87" s="9"/>
      <c r="E87" s="232"/>
      <c r="G87" s="87"/>
    </row>
    <row r="88" spans="1:7" s="3" customFormat="1" ht="13.5" customHeight="1">
      <c r="A88" s="291"/>
      <c r="B88" s="291"/>
      <c r="C88" s="50"/>
      <c r="D88" s="9"/>
      <c r="E88" s="232"/>
      <c r="G88" s="87"/>
    </row>
    <row r="89" spans="1:7" s="3" customFormat="1" ht="13.5" customHeight="1">
      <c r="A89" s="291"/>
      <c r="B89" s="291"/>
      <c r="C89" s="50"/>
      <c r="D89" s="9"/>
      <c r="E89" s="232"/>
      <c r="G89" s="87"/>
    </row>
    <row r="90" spans="1:7" s="3" customFormat="1" ht="18" customHeight="1">
      <c r="A90" s="24"/>
      <c r="B90" s="21"/>
      <c r="C90" s="50"/>
      <c r="D90" s="9"/>
      <c r="E90" s="232"/>
      <c r="G90" s="87"/>
    </row>
    <row r="91" spans="1:7" s="3" customFormat="1" ht="12.75">
      <c r="A91" s="292"/>
      <c r="B91" s="19"/>
      <c r="C91" s="50"/>
      <c r="E91" s="233"/>
      <c r="G91" s="87"/>
    </row>
    <row r="92" spans="1:7" s="3" customFormat="1" ht="12.75">
      <c r="A92" s="292"/>
      <c r="B92" s="19"/>
      <c r="C92" s="50"/>
      <c r="E92" s="233"/>
      <c r="G92" s="87"/>
    </row>
    <row r="93" spans="1:7" s="3" customFormat="1" ht="12.75">
      <c r="A93" s="292"/>
      <c r="B93" s="19"/>
      <c r="C93" s="50"/>
      <c r="E93" s="233"/>
      <c r="G93" s="87"/>
    </row>
    <row r="94" spans="1:7" s="3" customFormat="1" ht="12.75">
      <c r="A94" s="292"/>
      <c r="B94" s="16"/>
      <c r="C94" s="50"/>
      <c r="E94" s="233"/>
      <c r="G94" s="87"/>
    </row>
    <row r="95" spans="1:7" s="3" customFormat="1" ht="12.75">
      <c r="A95" s="292"/>
      <c r="B95" s="16"/>
      <c r="C95" s="50"/>
      <c r="E95" s="233"/>
      <c r="G95" s="87"/>
    </row>
    <row r="96" spans="1:7" s="3" customFormat="1" ht="12.75">
      <c r="A96" s="292"/>
      <c r="B96" s="16"/>
      <c r="C96" s="50"/>
      <c r="E96" s="233"/>
      <c r="G96" s="87"/>
    </row>
    <row r="97" spans="1:7" s="3" customFormat="1" ht="12.75">
      <c r="A97" s="293"/>
      <c r="B97" s="295"/>
      <c r="C97" s="50"/>
      <c r="E97" s="233"/>
      <c r="G97" s="87"/>
    </row>
    <row r="98" spans="1:7" s="3" customFormat="1" ht="12.75">
      <c r="A98" s="293"/>
      <c r="B98" s="295"/>
      <c r="C98" s="50"/>
      <c r="E98" s="233"/>
      <c r="G98" s="87"/>
    </row>
    <row r="99" spans="1:7" s="3" customFormat="1" ht="12.75">
      <c r="A99" s="293"/>
      <c r="B99" s="16"/>
      <c r="C99" s="50"/>
      <c r="E99" s="233"/>
      <c r="G99" s="87"/>
    </row>
    <row r="100" spans="1:7" s="3" customFormat="1" ht="12.75">
      <c r="A100" s="293"/>
      <c r="B100" s="295"/>
      <c r="C100" s="50"/>
      <c r="E100" s="233"/>
      <c r="G100" s="87"/>
    </row>
    <row r="101" spans="1:7" s="3" customFormat="1" ht="12.75">
      <c r="A101" s="293"/>
      <c r="B101" s="295"/>
      <c r="C101" s="50"/>
      <c r="E101" s="233"/>
      <c r="G101" s="87"/>
    </row>
    <row r="102" spans="1:7" s="3" customFormat="1" ht="12.75">
      <c r="A102" s="293"/>
      <c r="B102" s="295"/>
      <c r="C102" s="50"/>
      <c r="E102" s="233"/>
      <c r="G102" s="87"/>
    </row>
    <row r="103" spans="1:7" s="3" customFormat="1" ht="12.75">
      <c r="A103" s="293"/>
      <c r="B103" s="295"/>
      <c r="C103" s="11"/>
      <c r="E103" s="233"/>
      <c r="G103" s="87"/>
    </row>
    <row r="104" spans="1:7" s="3" customFormat="1" ht="12.75">
      <c r="A104" s="293"/>
      <c r="B104" s="295"/>
      <c r="C104" s="11"/>
      <c r="E104" s="233"/>
      <c r="G104" s="87"/>
    </row>
    <row r="105" spans="1:7" s="3" customFormat="1" ht="12.75">
      <c r="A105" s="293"/>
      <c r="B105" s="295"/>
      <c r="C105" s="16"/>
      <c r="E105" s="233"/>
      <c r="G105" s="87"/>
    </row>
    <row r="106" spans="1:7" s="3" customFormat="1" ht="12.75">
      <c r="A106" s="293"/>
      <c r="B106" s="295"/>
      <c r="C106" s="11"/>
      <c r="E106" s="233"/>
      <c r="G106" s="87"/>
    </row>
    <row r="107" spans="1:7" s="3" customFormat="1" ht="12.75">
      <c r="A107" s="293"/>
      <c r="B107" s="295"/>
      <c r="C107" s="11"/>
      <c r="E107" s="233"/>
      <c r="G107" s="87"/>
    </row>
    <row r="108" spans="1:7" s="3" customFormat="1" ht="12.75">
      <c r="A108" s="293"/>
      <c r="B108" s="295"/>
      <c r="C108" s="16"/>
      <c r="E108" s="233"/>
      <c r="G108" s="87"/>
    </row>
    <row r="109" spans="1:7" s="3" customFormat="1" ht="12.75">
      <c r="A109" s="293"/>
      <c r="B109" s="295"/>
      <c r="C109" s="11"/>
      <c r="E109" s="233"/>
      <c r="G109" s="87"/>
    </row>
    <row r="110" spans="1:7" s="3" customFormat="1" ht="12.75">
      <c r="A110" s="293"/>
      <c r="B110" s="295"/>
      <c r="C110" s="11"/>
      <c r="E110" s="233"/>
      <c r="G110" s="87"/>
    </row>
    <row r="111" spans="1:7" s="3" customFormat="1" ht="13.5" customHeight="1">
      <c r="A111" s="293"/>
      <c r="B111" s="295"/>
      <c r="C111" s="11"/>
      <c r="E111" s="233"/>
      <c r="G111" s="87"/>
    </row>
    <row r="112" spans="1:7" s="3" customFormat="1" ht="13.5" customHeight="1">
      <c r="A112" s="293"/>
      <c r="B112" s="295"/>
      <c r="C112" s="10"/>
      <c r="E112" s="233"/>
      <c r="G112" s="87"/>
    </row>
    <row r="113" spans="1:7" s="3" customFormat="1" ht="13.5" customHeight="1">
      <c r="A113" s="293"/>
      <c r="B113" s="295"/>
      <c r="C113" s="7"/>
      <c r="E113" s="233"/>
      <c r="G113" s="87"/>
    </row>
    <row r="114" spans="1:7" s="3" customFormat="1" ht="26.25" customHeight="1">
      <c r="A114" s="293"/>
      <c r="B114" s="16"/>
      <c r="C114" s="418"/>
      <c r="D114" s="419"/>
      <c r="E114" s="234"/>
      <c r="G114" s="87"/>
    </row>
    <row r="115" spans="1:7" s="3" customFormat="1" ht="13.5" customHeight="1">
      <c r="A115" s="293"/>
      <c r="B115" s="295"/>
      <c r="C115" s="11"/>
      <c r="E115" s="233"/>
      <c r="G115" s="87"/>
    </row>
    <row r="116" spans="1:7" s="3" customFormat="1" ht="13.5" customHeight="1">
      <c r="A116" s="293"/>
      <c r="B116" s="295"/>
      <c r="C116" s="10"/>
      <c r="E116" s="233"/>
      <c r="G116" s="87"/>
    </row>
    <row r="117" spans="1:7" s="3" customFormat="1" ht="13.5" customHeight="1">
      <c r="A117" s="293"/>
      <c r="B117" s="295"/>
      <c r="C117" s="10"/>
      <c r="E117" s="233"/>
      <c r="G117" s="87"/>
    </row>
    <row r="118" spans="1:7" s="3" customFormat="1" ht="13.5" customHeight="1">
      <c r="A118" s="293"/>
      <c r="B118" s="122"/>
      <c r="C118" s="16"/>
      <c r="E118" s="233"/>
      <c r="G118" s="87"/>
    </row>
    <row r="119" spans="1:7" s="3" customFormat="1" ht="13.5" customHeight="1">
      <c r="A119" s="293"/>
      <c r="B119" s="13"/>
      <c r="C119" s="13"/>
      <c r="E119" s="233"/>
      <c r="G119" s="87"/>
    </row>
    <row r="120" spans="1:7" s="3" customFormat="1" ht="13.5" customHeight="1">
      <c r="A120" s="293"/>
      <c r="B120" s="16"/>
      <c r="C120" s="15"/>
      <c r="E120" s="233"/>
      <c r="G120" s="87"/>
    </row>
    <row r="121" spans="1:7" s="3" customFormat="1" ht="13.5" customHeight="1">
      <c r="A121" s="293"/>
      <c r="B121" s="295"/>
      <c r="C121" s="11"/>
      <c r="E121" s="233"/>
      <c r="G121" s="87"/>
    </row>
    <row r="122" spans="1:7" s="3" customFormat="1" ht="28.5" customHeight="1">
      <c r="A122" s="293"/>
      <c r="B122" s="295"/>
      <c r="C122" s="420"/>
      <c r="D122" s="419"/>
      <c r="E122" s="234"/>
      <c r="G122" s="87"/>
    </row>
    <row r="123" spans="1:7" s="3" customFormat="1" ht="13.5" customHeight="1">
      <c r="A123" s="293"/>
      <c r="B123" s="295"/>
      <c r="C123" s="16"/>
      <c r="D123" s="8"/>
      <c r="E123" s="234"/>
      <c r="G123" s="87"/>
    </row>
    <row r="124" spans="1:7" s="3" customFormat="1" ht="13.5" customHeight="1">
      <c r="A124" s="293"/>
      <c r="B124" s="295"/>
      <c r="C124" s="11"/>
      <c r="E124" s="233"/>
      <c r="G124" s="87"/>
    </row>
    <row r="125" spans="1:7" s="3" customFormat="1" ht="13.5" customHeight="1">
      <c r="A125" s="293"/>
      <c r="B125" s="295"/>
      <c r="C125" s="15"/>
      <c r="E125" s="233"/>
      <c r="G125" s="87"/>
    </row>
    <row r="126" spans="1:7" s="3" customFormat="1" ht="13.5" customHeight="1">
      <c r="A126" s="293"/>
      <c r="B126" s="295"/>
      <c r="C126" s="11"/>
      <c r="E126" s="233"/>
      <c r="G126" s="87"/>
    </row>
    <row r="127" spans="1:7" s="3" customFormat="1" ht="22.5" customHeight="1">
      <c r="A127" s="293"/>
      <c r="B127" s="295"/>
      <c r="C127" s="418"/>
      <c r="D127" s="419"/>
      <c r="E127" s="234"/>
      <c r="G127" s="87"/>
    </row>
    <row r="128" spans="1:7" s="3" customFormat="1" ht="13.5" customHeight="1">
      <c r="A128" s="293"/>
      <c r="B128" s="13"/>
      <c r="C128" s="13"/>
      <c r="E128" s="233"/>
      <c r="G128" s="87"/>
    </row>
    <row r="129" spans="1:7" s="3" customFormat="1" ht="13.5" customHeight="1">
      <c r="A129" s="293"/>
      <c r="B129" s="13"/>
      <c r="C129" s="7"/>
      <c r="E129" s="233"/>
      <c r="G129" s="87"/>
    </row>
    <row r="130" spans="1:7" s="3" customFormat="1" ht="13.5" customHeight="1">
      <c r="A130" s="293"/>
      <c r="B130" s="13"/>
      <c r="C130" s="19"/>
      <c r="D130" s="2"/>
      <c r="E130" s="235"/>
      <c r="G130" s="87"/>
    </row>
    <row r="131" spans="1:7" s="3" customFormat="1" ht="13.5" customHeight="1">
      <c r="A131" s="293"/>
      <c r="B131" s="16"/>
      <c r="C131" s="16"/>
      <c r="E131" s="233"/>
      <c r="G131" s="87"/>
    </row>
    <row r="132" spans="1:7" s="3" customFormat="1" ht="13.5" customHeight="1">
      <c r="A132" s="293"/>
      <c r="B132" s="295"/>
      <c r="C132" s="11"/>
      <c r="E132" s="233"/>
      <c r="G132" s="87"/>
    </row>
    <row r="133" spans="1:7" s="3" customFormat="1" ht="13.5" customHeight="1">
      <c r="A133" s="293"/>
      <c r="B133" s="295"/>
      <c r="C133" s="10"/>
      <c r="D133" s="2"/>
      <c r="E133" s="235"/>
      <c r="G133" s="87"/>
    </row>
    <row r="134" spans="1:7" s="3" customFormat="1" ht="13.5" customHeight="1">
      <c r="A134" s="293"/>
      <c r="B134" s="295"/>
      <c r="C134" s="7"/>
      <c r="E134" s="233"/>
      <c r="G134" s="87"/>
    </row>
    <row r="135" spans="1:7" s="3" customFormat="1" ht="13.5" customHeight="1">
      <c r="A135" s="293"/>
      <c r="B135" s="16"/>
      <c r="C135" s="16"/>
      <c r="E135" s="233"/>
      <c r="G135" s="87"/>
    </row>
    <row r="136" spans="1:7" s="3" customFormat="1" ht="13.5" customHeight="1">
      <c r="A136" s="293"/>
      <c r="B136" s="13"/>
      <c r="C136" s="11"/>
      <c r="E136" s="233"/>
      <c r="G136" s="87"/>
    </row>
    <row r="137" spans="1:7" s="3" customFormat="1" ht="13.5" customHeight="1">
      <c r="A137" s="293"/>
      <c r="B137" s="13"/>
      <c r="C137" s="7"/>
      <c r="E137" s="233"/>
      <c r="G137" s="87"/>
    </row>
    <row r="138" spans="1:7" s="3" customFormat="1" ht="22.5" customHeight="1">
      <c r="A138" s="293"/>
      <c r="B138" s="16"/>
      <c r="C138" s="418"/>
      <c r="D138" s="419"/>
      <c r="E138" s="234"/>
      <c r="G138" s="87"/>
    </row>
    <row r="139" spans="1:7" s="3" customFormat="1" ht="13.5" customHeight="1">
      <c r="A139" s="293"/>
      <c r="B139" s="295"/>
      <c r="C139" s="11"/>
      <c r="E139" s="233"/>
      <c r="G139" s="87"/>
    </row>
    <row r="140" spans="1:7" s="3" customFormat="1" ht="13.5" customHeight="1">
      <c r="A140" s="293"/>
      <c r="B140" s="16"/>
      <c r="C140" s="16"/>
      <c r="E140" s="233"/>
      <c r="G140" s="87"/>
    </row>
    <row r="141" spans="1:7" s="3" customFormat="1" ht="13.5" customHeight="1">
      <c r="A141" s="293"/>
      <c r="B141" s="295"/>
      <c r="C141" s="11"/>
      <c r="E141" s="233"/>
      <c r="G141" s="87"/>
    </row>
    <row r="142" spans="1:7" s="3" customFormat="1" ht="13.5" customHeight="1">
      <c r="A142" s="293"/>
      <c r="B142" s="295"/>
      <c r="C142" s="11"/>
      <c r="E142" s="233"/>
      <c r="G142" s="87"/>
    </row>
    <row r="143" spans="1:7" s="3" customFormat="1" ht="13.5" customHeight="1">
      <c r="A143" s="292"/>
      <c r="B143" s="19"/>
      <c r="C143" s="7"/>
      <c r="E143" s="233"/>
      <c r="G143" s="87"/>
    </row>
    <row r="144" spans="1:7" s="3" customFormat="1" ht="13.5" customHeight="1">
      <c r="A144" s="293"/>
      <c r="B144" s="296"/>
      <c r="C144" s="7"/>
      <c r="D144" s="2"/>
      <c r="E144" s="235"/>
      <c r="G144" s="87"/>
    </row>
    <row r="145" spans="1:7" s="3" customFormat="1" ht="13.5" customHeight="1">
      <c r="A145" s="293"/>
      <c r="B145" s="296"/>
      <c r="C145" s="10"/>
      <c r="D145" s="2"/>
      <c r="E145" s="235"/>
      <c r="G145" s="87"/>
    </row>
    <row r="146" spans="1:7" s="3" customFormat="1" ht="13.5" customHeight="1">
      <c r="A146" s="293"/>
      <c r="B146" s="16"/>
      <c r="C146" s="15"/>
      <c r="D146" s="2"/>
      <c r="E146" s="235"/>
      <c r="G146" s="87"/>
    </row>
    <row r="147" spans="1:7" s="3" customFormat="1" ht="12.75">
      <c r="A147" s="293"/>
      <c r="B147" s="295"/>
      <c r="C147" s="11"/>
      <c r="E147" s="233"/>
      <c r="G147" s="87"/>
    </row>
    <row r="148" spans="1:7" s="3" customFormat="1" ht="12.75">
      <c r="A148" s="293"/>
      <c r="B148" s="295"/>
      <c r="C148" s="7"/>
      <c r="E148" s="233"/>
      <c r="G148" s="87"/>
    </row>
    <row r="149" spans="1:7" s="3" customFormat="1" ht="12.75">
      <c r="A149" s="293"/>
      <c r="B149" s="295"/>
      <c r="C149" s="10"/>
      <c r="E149" s="233"/>
      <c r="G149" s="87"/>
    </row>
    <row r="150" spans="1:7" s="3" customFormat="1" ht="12.75">
      <c r="A150" s="293"/>
      <c r="B150" s="16"/>
      <c r="C150" s="16"/>
      <c r="E150" s="233"/>
      <c r="G150" s="87"/>
    </row>
    <row r="151" spans="1:7" s="3" customFormat="1" ht="12.75">
      <c r="A151" s="293"/>
      <c r="B151" s="295"/>
      <c r="C151" s="11"/>
      <c r="E151" s="233"/>
      <c r="G151" s="87"/>
    </row>
    <row r="152" spans="1:7" s="3" customFormat="1" ht="12.75">
      <c r="A152" s="293"/>
      <c r="B152" s="295"/>
      <c r="C152" s="11"/>
      <c r="E152" s="233"/>
      <c r="G152" s="87"/>
    </row>
    <row r="153" spans="1:7" s="3" customFormat="1" ht="12.75">
      <c r="A153" s="293"/>
      <c r="B153" s="297"/>
      <c r="C153" s="5"/>
      <c r="D153" s="14"/>
      <c r="E153" s="236"/>
      <c r="G153" s="87"/>
    </row>
    <row r="154" spans="1:7" s="3" customFormat="1" ht="12.75">
      <c r="A154" s="293"/>
      <c r="B154" s="295"/>
      <c r="C154" s="11"/>
      <c r="E154" s="233"/>
      <c r="G154" s="87"/>
    </row>
    <row r="155" spans="1:7" s="3" customFormat="1" ht="12.75">
      <c r="A155" s="293"/>
      <c r="B155" s="295"/>
      <c r="C155" s="11"/>
      <c r="E155" s="233"/>
      <c r="G155" s="87"/>
    </row>
    <row r="156" spans="1:7" s="3" customFormat="1" ht="12.75">
      <c r="A156" s="293"/>
      <c r="B156" s="295"/>
      <c r="C156" s="11"/>
      <c r="E156" s="233"/>
      <c r="G156" s="87"/>
    </row>
    <row r="157" spans="1:7" s="3" customFormat="1" ht="12.75">
      <c r="A157" s="293"/>
      <c r="B157" s="16"/>
      <c r="C157" s="16"/>
      <c r="E157" s="233"/>
      <c r="G157" s="87"/>
    </row>
    <row r="158" spans="1:7" s="3" customFormat="1" ht="12.75">
      <c r="A158" s="293"/>
      <c r="B158" s="295"/>
      <c r="C158" s="11"/>
      <c r="E158" s="233"/>
      <c r="G158" s="87"/>
    </row>
    <row r="159" spans="1:7" s="3" customFormat="1" ht="12.75">
      <c r="A159" s="293"/>
      <c r="B159" s="16"/>
      <c r="C159" s="16"/>
      <c r="E159" s="233"/>
      <c r="G159" s="87"/>
    </row>
    <row r="160" spans="1:7" s="3" customFormat="1" ht="12.75">
      <c r="A160" s="293"/>
      <c r="B160" s="295"/>
      <c r="C160" s="11"/>
      <c r="E160" s="233"/>
      <c r="G160" s="87"/>
    </row>
    <row r="161" spans="1:7" s="3" customFormat="1" ht="12.75">
      <c r="A161" s="293"/>
      <c r="B161" s="295"/>
      <c r="C161" s="11"/>
      <c r="E161" s="233"/>
      <c r="G161" s="87"/>
    </row>
    <row r="162" spans="1:7" s="3" customFormat="1" ht="12.75">
      <c r="A162" s="293"/>
      <c r="B162" s="295"/>
      <c r="C162" s="11"/>
      <c r="E162" s="233"/>
      <c r="G162" s="87"/>
    </row>
    <row r="163" spans="1:7" s="3" customFormat="1" ht="12.75">
      <c r="A163" s="293"/>
      <c r="B163" s="295"/>
      <c r="C163" s="11"/>
      <c r="E163" s="233"/>
      <c r="G163" s="87"/>
    </row>
    <row r="164" spans="1:7" s="3" customFormat="1" ht="28.5" customHeight="1">
      <c r="A164" s="12"/>
      <c r="B164" s="12"/>
      <c r="C164" s="432"/>
      <c r="D164" s="433"/>
      <c r="E164" s="237"/>
      <c r="G164" s="87"/>
    </row>
    <row r="165" spans="1:7" s="3" customFormat="1" ht="12.75">
      <c r="A165" s="293"/>
      <c r="B165" s="295"/>
      <c r="C165" s="10"/>
      <c r="E165" s="233"/>
      <c r="G165" s="87"/>
    </row>
    <row r="166" spans="1:7" s="3" customFormat="1" ht="12.75">
      <c r="A166" s="293"/>
      <c r="B166" s="298"/>
      <c r="C166" s="6"/>
      <c r="E166" s="233"/>
      <c r="G166" s="87"/>
    </row>
    <row r="167" spans="1:7" s="3" customFormat="1" ht="12.75">
      <c r="A167" s="293"/>
      <c r="B167" s="295"/>
      <c r="C167" s="11"/>
      <c r="E167" s="233"/>
      <c r="G167" s="87"/>
    </row>
    <row r="168" spans="1:7" s="3" customFormat="1" ht="12.75">
      <c r="A168" s="293"/>
      <c r="B168" s="297"/>
      <c r="C168" s="5"/>
      <c r="E168" s="233"/>
      <c r="G168" s="87"/>
    </row>
    <row r="169" spans="1:7" s="3" customFormat="1" ht="12.75">
      <c r="A169" s="293"/>
      <c r="B169" s="297"/>
      <c r="C169" s="5"/>
      <c r="E169" s="233"/>
      <c r="G169" s="87"/>
    </row>
    <row r="170" spans="1:7" s="3" customFormat="1" ht="12.75">
      <c r="A170" s="293"/>
      <c r="B170" s="295"/>
      <c r="C170" s="11"/>
      <c r="E170" s="233"/>
      <c r="G170" s="87"/>
    </row>
    <row r="171" spans="1:7" s="3" customFormat="1" ht="12.75">
      <c r="A171" s="293"/>
      <c r="B171" s="16"/>
      <c r="C171" s="16"/>
      <c r="E171" s="233"/>
      <c r="G171" s="87"/>
    </row>
    <row r="172" spans="1:7" s="3" customFormat="1" ht="12.75">
      <c r="A172" s="293"/>
      <c r="B172" s="295"/>
      <c r="C172" s="11"/>
      <c r="E172" s="233"/>
      <c r="G172" s="87"/>
    </row>
    <row r="173" spans="1:7" s="3" customFormat="1" ht="12.75">
      <c r="A173" s="293"/>
      <c r="B173" s="295"/>
      <c r="C173" s="11"/>
      <c r="E173" s="233"/>
      <c r="G173" s="87"/>
    </row>
    <row r="174" spans="1:7" s="3" customFormat="1" ht="12.75">
      <c r="A174" s="293"/>
      <c r="B174" s="16"/>
      <c r="C174" s="16"/>
      <c r="E174" s="233"/>
      <c r="G174" s="87"/>
    </row>
    <row r="175" spans="1:7" s="3" customFormat="1" ht="12.75">
      <c r="A175" s="293"/>
      <c r="B175" s="295"/>
      <c r="C175" s="11"/>
      <c r="E175" s="233"/>
      <c r="G175" s="87"/>
    </row>
    <row r="176" spans="1:7" s="3" customFormat="1" ht="12.75">
      <c r="A176" s="293"/>
      <c r="B176" s="297"/>
      <c r="C176" s="5"/>
      <c r="E176" s="233"/>
      <c r="G176" s="87"/>
    </row>
    <row r="177" spans="1:7" s="3" customFormat="1" ht="12.75">
      <c r="A177" s="293"/>
      <c r="B177" s="16"/>
      <c r="C177" s="6"/>
      <c r="E177" s="233"/>
      <c r="G177" s="87"/>
    </row>
    <row r="178" spans="1:7" s="3" customFormat="1" ht="12.75">
      <c r="A178" s="293"/>
      <c r="B178" s="13"/>
      <c r="C178" s="5"/>
      <c r="E178" s="233"/>
      <c r="G178" s="87"/>
    </row>
    <row r="179" spans="1:7" s="3" customFormat="1" ht="12.75">
      <c r="A179" s="293"/>
      <c r="B179" s="16"/>
      <c r="C179" s="16"/>
      <c r="E179" s="233"/>
      <c r="G179" s="87"/>
    </row>
    <row r="180" spans="1:7" s="3" customFormat="1" ht="12.75">
      <c r="A180" s="293"/>
      <c r="B180" s="295"/>
      <c r="C180" s="11"/>
      <c r="E180" s="233"/>
      <c r="G180" s="87"/>
    </row>
    <row r="181" spans="1:7" s="3" customFormat="1" ht="12.75">
      <c r="A181" s="293"/>
      <c r="B181" s="295"/>
      <c r="C181" s="10"/>
      <c r="E181" s="233"/>
      <c r="G181" s="87"/>
    </row>
    <row r="182" spans="1:7" s="3" customFormat="1" ht="12.75">
      <c r="A182" s="293"/>
      <c r="B182" s="13"/>
      <c r="C182" s="16"/>
      <c r="E182" s="233"/>
      <c r="G182" s="87"/>
    </row>
    <row r="183" spans="1:7" s="3" customFormat="1" ht="12.75">
      <c r="A183" s="293"/>
      <c r="B183" s="13"/>
      <c r="C183" s="5"/>
      <c r="E183" s="233"/>
      <c r="G183" s="87"/>
    </row>
    <row r="184" spans="1:7" s="3" customFormat="1" ht="12.75">
      <c r="A184" s="293"/>
      <c r="B184" s="13"/>
      <c r="C184" s="20"/>
      <c r="E184" s="233"/>
      <c r="G184" s="87"/>
    </row>
    <row r="185" spans="1:7" s="3" customFormat="1" ht="12.75">
      <c r="A185" s="293"/>
      <c r="B185" s="16"/>
      <c r="C185" s="15"/>
      <c r="E185" s="233"/>
      <c r="G185" s="87"/>
    </row>
    <row r="186" spans="1:7" s="3" customFormat="1" ht="12.75">
      <c r="A186" s="293"/>
      <c r="B186" s="295"/>
      <c r="C186" s="11"/>
      <c r="E186" s="233"/>
      <c r="G186" s="87"/>
    </row>
    <row r="187" spans="1:7" s="3" customFormat="1" ht="12.75">
      <c r="A187" s="293"/>
      <c r="B187" s="298"/>
      <c r="C187" s="4"/>
      <c r="E187" s="233"/>
      <c r="G187" s="87"/>
    </row>
    <row r="188" spans="1:7" s="3" customFormat="1" ht="11.25" customHeight="1">
      <c r="A188" s="293"/>
      <c r="B188" s="297"/>
      <c r="C188" s="5"/>
      <c r="D188" s="14"/>
      <c r="E188" s="236"/>
      <c r="G188" s="87"/>
    </row>
    <row r="189" spans="1:7" s="3" customFormat="1" ht="24" customHeight="1">
      <c r="A189" s="293"/>
      <c r="B189" s="297"/>
      <c r="C189" s="434"/>
      <c r="D189" s="419"/>
      <c r="E189" s="234"/>
      <c r="G189" s="87"/>
    </row>
    <row r="190" spans="1:7" s="3" customFormat="1" ht="15" customHeight="1">
      <c r="A190" s="293"/>
      <c r="B190" s="297"/>
      <c r="C190" s="434"/>
      <c r="D190" s="419"/>
      <c r="E190" s="234"/>
      <c r="G190" s="87"/>
    </row>
    <row r="191" spans="1:7" s="3" customFormat="1" ht="11.25" customHeight="1">
      <c r="A191" s="293"/>
      <c r="B191" s="298"/>
      <c r="C191" s="6"/>
      <c r="D191" s="14"/>
      <c r="E191" s="236"/>
      <c r="G191" s="87"/>
    </row>
    <row r="192" spans="1:7" s="3" customFormat="1" ht="12.75">
      <c r="A192" s="293"/>
      <c r="B192" s="297"/>
      <c r="C192" s="5"/>
      <c r="E192" s="233"/>
      <c r="G192" s="87"/>
    </row>
    <row r="193" spans="1:7" s="3" customFormat="1" ht="13.5" customHeight="1">
      <c r="A193" s="293"/>
      <c r="B193" s="297"/>
      <c r="C193" s="1"/>
      <c r="E193" s="233"/>
      <c r="G193" s="87"/>
    </row>
    <row r="194" spans="1:7" s="3" customFormat="1" ht="12.75" customHeight="1">
      <c r="A194" s="293"/>
      <c r="B194" s="297"/>
      <c r="C194" s="10"/>
      <c r="E194" s="233"/>
      <c r="G194" s="87"/>
    </row>
    <row r="195" spans="1:7" s="3" customFormat="1" ht="12.75" customHeight="1">
      <c r="A195" s="293"/>
      <c r="B195" s="16"/>
      <c r="C195" s="15"/>
      <c r="E195" s="233"/>
      <c r="G195" s="87"/>
    </row>
    <row r="196" spans="1:7" s="3" customFormat="1" ht="12.75">
      <c r="A196" s="293"/>
      <c r="B196" s="295"/>
      <c r="C196" s="11"/>
      <c r="E196" s="233"/>
      <c r="G196" s="87"/>
    </row>
    <row r="197" spans="1:7" s="3" customFormat="1" ht="12.75">
      <c r="A197" s="293"/>
      <c r="B197" s="295"/>
      <c r="C197" s="20"/>
      <c r="E197" s="233"/>
      <c r="G197" s="87"/>
    </row>
    <row r="198" spans="1:7" s="3" customFormat="1" ht="12.75">
      <c r="A198" s="293"/>
      <c r="B198" s="298"/>
      <c r="C198" s="6"/>
      <c r="E198" s="233"/>
      <c r="G198" s="87"/>
    </row>
    <row r="199" spans="1:7" s="3" customFormat="1" ht="12.75">
      <c r="A199" s="293"/>
      <c r="B199" s="297"/>
      <c r="C199" s="5"/>
      <c r="E199" s="233"/>
      <c r="G199" s="87"/>
    </row>
    <row r="200" spans="1:7" s="3" customFormat="1" ht="12.75">
      <c r="A200" s="293"/>
      <c r="B200" s="295"/>
      <c r="C200" s="11"/>
      <c r="E200" s="233"/>
      <c r="G200" s="87"/>
    </row>
    <row r="201" spans="1:7" s="3" customFormat="1" ht="19.5" customHeight="1">
      <c r="A201" s="24"/>
      <c r="B201" s="299"/>
      <c r="C201" s="7"/>
      <c r="E201" s="233"/>
      <c r="G201" s="87"/>
    </row>
    <row r="202" spans="1:7" s="3" customFormat="1" ht="15" customHeight="1">
      <c r="A202" s="292"/>
      <c r="B202" s="19"/>
      <c r="C202" s="7"/>
      <c r="E202" s="233"/>
      <c r="G202" s="87"/>
    </row>
    <row r="203" spans="1:7" s="3" customFormat="1" ht="12.75">
      <c r="A203" s="292"/>
      <c r="B203" s="19"/>
      <c r="C203" s="10"/>
      <c r="E203" s="233"/>
      <c r="G203" s="87"/>
    </row>
    <row r="204" spans="1:7" s="3" customFormat="1" ht="12.75">
      <c r="A204" s="293"/>
      <c r="B204" s="295"/>
      <c r="C204" s="7"/>
      <c r="E204" s="233"/>
      <c r="G204" s="87"/>
    </row>
    <row r="205" spans="1:7" s="3" customFormat="1" ht="12.75">
      <c r="A205" s="293"/>
      <c r="B205" s="122"/>
      <c r="C205" s="16"/>
      <c r="E205" s="233"/>
      <c r="G205" s="87"/>
    </row>
    <row r="206" spans="1:7" s="3" customFormat="1" ht="12.75">
      <c r="A206" s="293"/>
      <c r="B206" s="295"/>
      <c r="C206" s="10"/>
      <c r="D206" s="10"/>
      <c r="E206" s="238"/>
      <c r="G206" s="87"/>
    </row>
    <row r="207" spans="1:7" s="3" customFormat="1" ht="12.75">
      <c r="A207" s="293"/>
      <c r="B207" s="295"/>
      <c r="C207" s="10"/>
      <c r="D207" s="10"/>
      <c r="E207" s="238"/>
      <c r="G207" s="87"/>
    </row>
    <row r="208" spans="1:7" s="3" customFormat="1" ht="12.75">
      <c r="A208" s="293"/>
      <c r="B208" s="16"/>
      <c r="C208" s="15"/>
      <c r="E208" s="233"/>
      <c r="G208" s="87"/>
    </row>
    <row r="209" spans="1:7" s="3" customFormat="1" ht="22.5" customHeight="1">
      <c r="A209" s="293"/>
      <c r="B209" s="295"/>
      <c r="C209" s="420"/>
      <c r="D209" s="419"/>
      <c r="E209" s="234"/>
      <c r="G209" s="87"/>
    </row>
    <row r="210" spans="1:7" s="3" customFormat="1" ht="12.75">
      <c r="A210" s="293"/>
      <c r="B210" s="295"/>
      <c r="C210" s="15"/>
      <c r="E210" s="233"/>
      <c r="G210" s="87"/>
    </row>
    <row r="211" spans="1:7" s="3" customFormat="1" ht="12.75">
      <c r="A211" s="293"/>
      <c r="B211" s="13"/>
      <c r="C211" s="7"/>
      <c r="E211" s="233"/>
      <c r="G211" s="87"/>
    </row>
    <row r="212" spans="1:7" s="3" customFormat="1" ht="12.75">
      <c r="A212" s="293"/>
      <c r="B212" s="13"/>
      <c r="C212" s="19"/>
      <c r="E212" s="233"/>
      <c r="G212" s="87"/>
    </row>
    <row r="213" spans="1:7" s="3" customFormat="1" ht="12.75">
      <c r="A213" s="293"/>
      <c r="B213" s="16"/>
      <c r="C213" s="16"/>
      <c r="D213" s="16"/>
      <c r="E213" s="239"/>
      <c r="G213" s="87"/>
    </row>
    <row r="214" spans="1:7" s="3" customFormat="1" ht="13.5" customHeight="1">
      <c r="A214" s="292"/>
      <c r="B214" s="19"/>
      <c r="C214" s="7"/>
      <c r="D214" s="16"/>
      <c r="E214" s="239"/>
      <c r="G214" s="87"/>
    </row>
    <row r="215" spans="1:7" s="3" customFormat="1" ht="13.5" customHeight="1">
      <c r="A215" s="293"/>
      <c r="B215" s="295"/>
      <c r="C215" s="7"/>
      <c r="E215" s="233"/>
      <c r="G215" s="87"/>
    </row>
    <row r="216" spans="1:7" s="3" customFormat="1" ht="13.5" customHeight="1">
      <c r="A216" s="293"/>
      <c r="B216" s="295"/>
      <c r="C216" s="10"/>
      <c r="E216" s="233"/>
      <c r="G216" s="87"/>
    </row>
    <row r="217" spans="1:7" s="3" customFormat="1" ht="12.75">
      <c r="A217" s="293"/>
      <c r="B217" s="16"/>
      <c r="C217" s="16"/>
      <c r="E217" s="233"/>
      <c r="G217" s="87"/>
    </row>
    <row r="218" spans="1:7" s="3" customFormat="1" ht="12.75">
      <c r="A218" s="293"/>
      <c r="B218" s="295"/>
      <c r="C218" s="10"/>
      <c r="E218" s="233"/>
      <c r="G218" s="87"/>
    </row>
    <row r="219" spans="1:7" s="3" customFormat="1" ht="12.75">
      <c r="A219" s="293"/>
      <c r="B219" s="298"/>
      <c r="C219" s="6"/>
      <c r="D219" s="15"/>
      <c r="E219" s="150"/>
      <c r="G219" s="87"/>
    </row>
    <row r="220" spans="1:7" s="3" customFormat="1" ht="12.75">
      <c r="A220" s="293"/>
      <c r="B220" s="13"/>
      <c r="C220" s="20"/>
      <c r="E220" s="233"/>
      <c r="G220" s="87"/>
    </row>
    <row r="221" spans="1:7" s="3" customFormat="1" ht="12.75">
      <c r="A221" s="293"/>
      <c r="B221" s="16"/>
      <c r="C221" s="15"/>
      <c r="E221" s="233"/>
      <c r="G221" s="87"/>
    </row>
    <row r="222" spans="1:7" s="3" customFormat="1" ht="12.75">
      <c r="A222" s="293"/>
      <c r="B222" s="298"/>
      <c r="C222" s="22"/>
      <c r="E222" s="233"/>
      <c r="G222" s="87"/>
    </row>
    <row r="223" spans="1:7" s="3" customFormat="1" ht="12.75">
      <c r="A223" s="293"/>
      <c r="B223" s="297"/>
      <c r="C223" s="1"/>
      <c r="E223" s="233"/>
      <c r="G223" s="87"/>
    </row>
    <row r="224" spans="1:7" s="3" customFormat="1" ht="12.75">
      <c r="A224" s="293"/>
      <c r="B224" s="297"/>
      <c r="C224" s="10"/>
      <c r="E224" s="233"/>
      <c r="G224" s="87"/>
    </row>
    <row r="225" spans="1:7" s="3" customFormat="1" ht="12.75">
      <c r="A225" s="293"/>
      <c r="B225" s="16"/>
      <c r="C225" s="15"/>
      <c r="E225" s="233"/>
      <c r="G225" s="87"/>
    </row>
    <row r="226" spans="1:7" s="3" customFormat="1" ht="12.75">
      <c r="A226" s="293"/>
      <c r="B226" s="16"/>
      <c r="C226" s="15"/>
      <c r="E226" s="233"/>
      <c r="G226" s="87"/>
    </row>
    <row r="227" spans="1:7" s="3" customFormat="1" ht="12.75">
      <c r="A227" s="293"/>
      <c r="B227" s="295"/>
      <c r="C227" s="11"/>
      <c r="E227" s="233"/>
      <c r="G227" s="87"/>
    </row>
    <row r="228" spans="1:7" s="25" customFormat="1" ht="18" customHeight="1">
      <c r="A228" s="435"/>
      <c r="B228" s="436"/>
      <c r="C228" s="436"/>
      <c r="E228" s="240"/>
      <c r="G228" s="89"/>
    </row>
    <row r="229" spans="1:7" s="3" customFormat="1" ht="28.5" customHeight="1">
      <c r="A229" s="12"/>
      <c r="B229" s="12"/>
      <c r="C229" s="432"/>
      <c r="D229" s="432"/>
      <c r="E229" s="241"/>
      <c r="G229" s="87"/>
    </row>
    <row r="230" spans="1:7" s="3" customFormat="1" ht="12.75">
      <c r="A230" s="293"/>
      <c r="B230" s="293"/>
      <c r="E230" s="233"/>
      <c r="G230" s="87"/>
    </row>
    <row r="231" spans="1:7" s="3" customFormat="1" ht="15.75">
      <c r="A231" s="294"/>
      <c r="B231" s="292"/>
      <c r="C231" s="2"/>
      <c r="E231" s="233"/>
      <c r="G231" s="87"/>
    </row>
    <row r="232" spans="1:7" s="3" customFormat="1" ht="12.75">
      <c r="A232" s="292"/>
      <c r="B232" s="292"/>
      <c r="C232" s="2"/>
      <c r="E232" s="233"/>
      <c r="G232" s="87"/>
    </row>
    <row r="233" spans="1:7" s="3" customFormat="1" ht="17.25" customHeight="1">
      <c r="A233" s="292"/>
      <c r="B233" s="292"/>
      <c r="C233" s="2"/>
      <c r="E233" s="233"/>
      <c r="G233" s="87"/>
    </row>
    <row r="234" spans="1:7" s="3" customFormat="1" ht="13.5" customHeight="1">
      <c r="A234" s="292"/>
      <c r="B234" s="292"/>
      <c r="C234" s="2"/>
      <c r="E234" s="233"/>
      <c r="G234" s="87"/>
    </row>
    <row r="235" spans="1:7" s="3" customFormat="1" ht="12.75">
      <c r="A235" s="292"/>
      <c r="B235" s="292"/>
      <c r="C235" s="2"/>
      <c r="E235" s="233"/>
      <c r="G235" s="87"/>
    </row>
    <row r="236" spans="1:7" s="3" customFormat="1" ht="12.75">
      <c r="A236" s="292"/>
      <c r="B236" s="293"/>
      <c r="E236" s="233"/>
      <c r="G236" s="87"/>
    </row>
    <row r="237" spans="1:7" s="3" customFormat="1" ht="12.75">
      <c r="A237" s="292"/>
      <c r="B237" s="292"/>
      <c r="C237" s="2"/>
      <c r="E237" s="233"/>
      <c r="G237" s="87"/>
    </row>
    <row r="238" spans="1:7" s="3" customFormat="1" ht="12.75">
      <c r="A238" s="292"/>
      <c r="B238" s="292"/>
      <c r="C238" s="23"/>
      <c r="E238" s="233"/>
      <c r="G238" s="87"/>
    </row>
    <row r="239" spans="1:7" s="3" customFormat="1" ht="12.75">
      <c r="A239" s="292"/>
      <c r="B239" s="292"/>
      <c r="C239" s="2"/>
      <c r="E239" s="233"/>
      <c r="G239" s="87"/>
    </row>
    <row r="240" spans="1:7" s="3" customFormat="1" ht="22.5" customHeight="1">
      <c r="A240" s="292"/>
      <c r="B240" s="292"/>
      <c r="C240" s="420"/>
      <c r="D240" s="419"/>
      <c r="E240" s="234"/>
      <c r="G240" s="87"/>
    </row>
    <row r="241" spans="1:7" s="3" customFormat="1" ht="22.5" customHeight="1">
      <c r="A241" s="293"/>
      <c r="B241" s="16"/>
      <c r="C241" s="418"/>
      <c r="D241" s="419"/>
      <c r="E241" s="234"/>
      <c r="G241" s="87"/>
    </row>
    <row r="242" spans="1:7" s="3" customFormat="1" ht="12.75">
      <c r="A242" s="293"/>
      <c r="B242" s="293"/>
      <c r="E242" s="233"/>
      <c r="G242" s="87"/>
    </row>
    <row r="243" spans="1:7" s="3" customFormat="1" ht="12.75">
      <c r="A243" s="293"/>
      <c r="B243" s="293"/>
      <c r="E243" s="233"/>
      <c r="G243" s="87"/>
    </row>
    <row r="244" spans="1:7" s="3" customFormat="1" ht="12.75">
      <c r="A244" s="293"/>
      <c r="B244" s="293"/>
      <c r="E244" s="233"/>
      <c r="G244" s="87"/>
    </row>
    <row r="245" spans="1:7" s="3" customFormat="1" ht="12.75">
      <c r="A245" s="293"/>
      <c r="B245" s="293"/>
      <c r="E245" s="233"/>
      <c r="G245" s="87"/>
    </row>
    <row r="246" spans="1:7" s="3" customFormat="1" ht="12.75">
      <c r="A246" s="293"/>
      <c r="B246" s="293"/>
      <c r="E246" s="233"/>
      <c r="G246" s="87"/>
    </row>
    <row r="247" spans="1:7" s="3" customFormat="1" ht="12.75">
      <c r="A247" s="293"/>
      <c r="B247" s="293"/>
      <c r="E247" s="233"/>
      <c r="G247" s="87"/>
    </row>
    <row r="248" spans="1:7" s="3" customFormat="1" ht="12.75">
      <c r="A248" s="293"/>
      <c r="B248" s="293"/>
      <c r="E248" s="233"/>
      <c r="G248" s="87"/>
    </row>
    <row r="249" spans="1:7" s="3" customFormat="1" ht="12.75">
      <c r="A249" s="293"/>
      <c r="B249" s="293"/>
      <c r="E249" s="233"/>
      <c r="G249" s="87"/>
    </row>
    <row r="250" spans="1:7" s="3" customFormat="1" ht="12.75">
      <c r="A250" s="293"/>
      <c r="B250" s="293"/>
      <c r="E250" s="233"/>
      <c r="G250" s="87"/>
    </row>
    <row r="251" spans="1:7" s="3" customFormat="1" ht="12.75">
      <c r="A251" s="293"/>
      <c r="B251" s="293"/>
      <c r="E251" s="233"/>
      <c r="G251" s="87"/>
    </row>
    <row r="252" spans="1:7" s="3" customFormat="1" ht="12.75">
      <c r="A252" s="293"/>
      <c r="B252" s="293"/>
      <c r="E252" s="233"/>
      <c r="G252" s="87"/>
    </row>
    <row r="253" spans="1:7" s="3" customFormat="1" ht="12.75">
      <c r="A253" s="293"/>
      <c r="B253" s="293"/>
      <c r="E253" s="233"/>
      <c r="G253" s="87"/>
    </row>
    <row r="254" spans="1:7" s="3" customFormat="1" ht="12.75">
      <c r="A254" s="293"/>
      <c r="B254" s="293"/>
      <c r="E254" s="233"/>
      <c r="G254" s="87"/>
    </row>
    <row r="255" spans="1:7" s="3" customFormat="1" ht="12.75">
      <c r="A255" s="293"/>
      <c r="B255" s="293"/>
      <c r="E255" s="233"/>
      <c r="G255" s="87"/>
    </row>
    <row r="256" spans="1:7" s="3" customFormat="1" ht="12.75">
      <c r="A256" s="293"/>
      <c r="B256" s="293"/>
      <c r="E256" s="233"/>
      <c r="G256" s="87"/>
    </row>
    <row r="257" spans="1:7" s="3" customFormat="1" ht="12.75">
      <c r="A257" s="293"/>
      <c r="B257" s="293"/>
      <c r="E257" s="233"/>
      <c r="G257" s="87"/>
    </row>
    <row r="258" spans="1:7" s="3" customFormat="1" ht="12.75">
      <c r="A258" s="293"/>
      <c r="B258" s="293"/>
      <c r="E258" s="233"/>
      <c r="G258" s="87"/>
    </row>
    <row r="259" spans="1:7" s="3" customFormat="1" ht="12.75">
      <c r="A259" s="293"/>
      <c r="B259" s="293"/>
      <c r="E259" s="233"/>
      <c r="G259" s="87"/>
    </row>
    <row r="260" spans="1:7" s="3" customFormat="1" ht="12.75">
      <c r="A260" s="293"/>
      <c r="B260" s="293"/>
      <c r="E260" s="233"/>
      <c r="G260" s="87"/>
    </row>
    <row r="261" spans="1:7" s="3" customFormat="1" ht="12.75">
      <c r="A261" s="293"/>
      <c r="B261" s="293"/>
      <c r="E261" s="233"/>
      <c r="G261" s="87"/>
    </row>
    <row r="262" spans="1:7" s="3" customFormat="1" ht="12.75">
      <c r="A262" s="293"/>
      <c r="B262" s="293"/>
      <c r="E262" s="233"/>
      <c r="G262" s="87"/>
    </row>
    <row r="263" spans="1:7" s="3" customFormat="1" ht="12.75">
      <c r="A263" s="293"/>
      <c r="B263" s="293"/>
      <c r="E263" s="233"/>
      <c r="G263" s="87"/>
    </row>
    <row r="264" spans="1:7" s="3" customFormat="1" ht="12.75">
      <c r="A264" s="293"/>
      <c r="B264" s="293"/>
      <c r="E264" s="233"/>
      <c r="G264" s="87"/>
    </row>
    <row r="265" spans="1:7" s="3" customFormat="1" ht="12.75">
      <c r="A265" s="293"/>
      <c r="B265" s="293"/>
      <c r="E265" s="233"/>
      <c r="G265" s="87"/>
    </row>
    <row r="266" spans="1:7" s="3" customFormat="1" ht="12.75">
      <c r="A266" s="293"/>
      <c r="B266" s="293"/>
      <c r="E266" s="233"/>
      <c r="G266" s="87"/>
    </row>
    <row r="267" spans="1:7" s="3" customFormat="1" ht="12.75">
      <c r="A267" s="293"/>
      <c r="B267" s="293"/>
      <c r="E267" s="233"/>
      <c r="G267" s="87"/>
    </row>
    <row r="268" spans="1:7" s="3" customFormat="1" ht="12.75">
      <c r="A268" s="293"/>
      <c r="B268" s="293"/>
      <c r="E268" s="233"/>
      <c r="G268" s="87"/>
    </row>
    <row r="269" spans="1:7" s="3" customFormat="1" ht="12.75">
      <c r="A269" s="293"/>
      <c r="B269" s="293"/>
      <c r="E269" s="233"/>
      <c r="G269" s="87"/>
    </row>
    <row r="270" spans="1:7" s="3" customFormat="1" ht="12.75">
      <c r="A270" s="293"/>
      <c r="B270" s="293"/>
      <c r="E270" s="233"/>
      <c r="G270" s="87"/>
    </row>
    <row r="271" spans="1:7" s="3" customFormat="1" ht="12.75">
      <c r="A271" s="293"/>
      <c r="B271" s="293"/>
      <c r="E271" s="233"/>
      <c r="G271" s="87"/>
    </row>
    <row r="272" spans="1:7" s="3" customFormat="1" ht="12.75">
      <c r="A272" s="293"/>
      <c r="B272" s="293"/>
      <c r="E272" s="233"/>
      <c r="G272" s="87"/>
    </row>
    <row r="273" spans="1:7" s="3" customFormat="1" ht="12.75">
      <c r="A273" s="293"/>
      <c r="B273" s="293"/>
      <c r="E273" s="233"/>
      <c r="G273" s="87"/>
    </row>
    <row r="274" spans="1:7" s="3" customFormat="1" ht="12.75">
      <c r="A274" s="293"/>
      <c r="B274" s="293"/>
      <c r="E274" s="233"/>
      <c r="G274" s="87"/>
    </row>
    <row r="275" spans="1:7" s="3" customFormat="1" ht="12.75">
      <c r="A275" s="293"/>
      <c r="B275" s="293"/>
      <c r="E275" s="233"/>
      <c r="G275" s="87"/>
    </row>
    <row r="276" spans="1:7" s="3" customFormat="1" ht="12.75">
      <c r="A276" s="293"/>
      <c r="B276" s="293"/>
      <c r="E276" s="233"/>
      <c r="G276" s="87"/>
    </row>
    <row r="277" spans="1:7" s="3" customFormat="1" ht="12.75">
      <c r="A277" s="293"/>
      <c r="B277" s="293"/>
      <c r="E277" s="233"/>
      <c r="G277" s="87"/>
    </row>
    <row r="278" spans="1:7" s="3" customFormat="1" ht="12.75">
      <c r="A278" s="293"/>
      <c r="B278" s="293"/>
      <c r="E278" s="233"/>
      <c r="G278" s="87"/>
    </row>
    <row r="279" spans="1:7" s="3" customFormat="1" ht="12.75">
      <c r="A279" s="293"/>
      <c r="B279" s="293"/>
      <c r="E279" s="233"/>
      <c r="G279" s="87"/>
    </row>
    <row r="280" spans="1:7" s="3" customFormat="1" ht="12.75">
      <c r="A280" s="293"/>
      <c r="B280" s="293"/>
      <c r="E280" s="233"/>
      <c r="G280" s="87"/>
    </row>
    <row r="281" spans="1:7" s="3" customFormat="1" ht="12.75">
      <c r="A281" s="293"/>
      <c r="B281" s="293"/>
      <c r="E281" s="233"/>
      <c r="G281" s="87"/>
    </row>
    <row r="282" spans="1:7" s="3" customFormat="1" ht="12.75">
      <c r="A282" s="293"/>
      <c r="B282" s="293"/>
      <c r="E282" s="233"/>
      <c r="G282" s="87"/>
    </row>
    <row r="283" spans="1:7" s="3" customFormat="1" ht="12.75">
      <c r="A283" s="293"/>
      <c r="B283" s="293"/>
      <c r="E283" s="233"/>
      <c r="G283" s="87"/>
    </row>
    <row r="284" spans="1:7" s="3" customFormat="1" ht="12.75">
      <c r="A284" s="293"/>
      <c r="B284" s="293"/>
      <c r="E284" s="233"/>
      <c r="G284" s="87"/>
    </row>
    <row r="285" spans="1:7" s="3" customFormat="1" ht="12.75">
      <c r="A285" s="293"/>
      <c r="B285" s="293"/>
      <c r="E285" s="233"/>
      <c r="G285" s="87"/>
    </row>
    <row r="286" spans="1:7" s="3" customFormat="1" ht="12.75">
      <c r="A286" s="293"/>
      <c r="B286" s="293"/>
      <c r="E286" s="233"/>
      <c r="G286" s="87"/>
    </row>
    <row r="287" spans="1:7" s="3" customFormat="1" ht="12.75">
      <c r="A287" s="293"/>
      <c r="B287" s="293"/>
      <c r="E287" s="233"/>
      <c r="G287" s="87"/>
    </row>
    <row r="288" spans="1:7" s="3" customFormat="1" ht="12.75">
      <c r="A288" s="293"/>
      <c r="B288" s="293"/>
      <c r="E288" s="233"/>
      <c r="G288" s="87"/>
    </row>
    <row r="289" spans="1:7" s="3" customFormat="1" ht="12.75">
      <c r="A289" s="293"/>
      <c r="B289" s="293"/>
      <c r="E289" s="233"/>
      <c r="G289" s="87"/>
    </row>
    <row r="290" spans="1:7" s="3" customFormat="1" ht="12.75">
      <c r="A290" s="293"/>
      <c r="B290" s="293"/>
      <c r="E290" s="233"/>
      <c r="G290" s="87"/>
    </row>
    <row r="291" spans="1:7" s="3" customFormat="1" ht="12.75">
      <c r="A291" s="293"/>
      <c r="B291" s="293"/>
      <c r="E291" s="233"/>
      <c r="G291" s="87"/>
    </row>
    <row r="292" spans="1:7" s="3" customFormat="1" ht="12.75">
      <c r="A292" s="293"/>
      <c r="B292" s="293"/>
      <c r="E292" s="233"/>
      <c r="G292" s="87"/>
    </row>
    <row r="293" spans="1:7" s="3" customFormat="1" ht="12.75">
      <c r="A293" s="293"/>
      <c r="B293" s="293"/>
      <c r="E293" s="233"/>
      <c r="G293" s="87"/>
    </row>
    <row r="294" spans="1:7" s="3" customFormat="1" ht="12.75">
      <c r="A294" s="293"/>
      <c r="B294" s="293"/>
      <c r="E294" s="233"/>
      <c r="G294" s="87"/>
    </row>
    <row r="295" spans="1:7" s="3" customFormat="1" ht="12.75">
      <c r="A295" s="293"/>
      <c r="B295" s="293"/>
      <c r="E295" s="233"/>
      <c r="G295" s="87"/>
    </row>
    <row r="296" spans="1:7" s="3" customFormat="1" ht="12.75">
      <c r="A296" s="293"/>
      <c r="B296" s="293"/>
      <c r="E296" s="233"/>
      <c r="G296" s="87"/>
    </row>
    <row r="297" spans="1:7" s="3" customFormat="1" ht="12.75">
      <c r="A297" s="293"/>
      <c r="B297" s="293"/>
      <c r="E297" s="233"/>
      <c r="G297" s="87"/>
    </row>
    <row r="298" spans="1:7" s="3" customFormat="1" ht="12.75">
      <c r="A298" s="293"/>
      <c r="B298" s="293"/>
      <c r="E298" s="233"/>
      <c r="G298" s="87"/>
    </row>
    <row r="299" spans="1:7" s="3" customFormat="1" ht="12.75">
      <c r="A299" s="293"/>
      <c r="B299" s="293"/>
      <c r="E299" s="233"/>
      <c r="G299" s="87"/>
    </row>
    <row r="300" spans="1:7" s="3" customFormat="1" ht="12.75">
      <c r="A300" s="293"/>
      <c r="B300" s="293"/>
      <c r="E300" s="233"/>
      <c r="G300" s="87"/>
    </row>
    <row r="301" spans="1:7" s="3" customFormat="1" ht="12.75">
      <c r="A301" s="293"/>
      <c r="B301" s="293"/>
      <c r="E301" s="233"/>
      <c r="G301" s="87"/>
    </row>
    <row r="302" spans="1:7" s="3" customFormat="1" ht="12.75">
      <c r="A302" s="293"/>
      <c r="B302" s="293"/>
      <c r="E302" s="233"/>
      <c r="G302" s="87"/>
    </row>
    <row r="303" spans="1:7" s="3" customFormat="1" ht="12.75">
      <c r="A303" s="293"/>
      <c r="B303" s="293"/>
      <c r="E303" s="233"/>
      <c r="G303" s="87"/>
    </row>
    <row r="304" spans="1:7" s="3" customFormat="1" ht="12.75">
      <c r="A304" s="293"/>
      <c r="B304" s="293"/>
      <c r="E304" s="233"/>
      <c r="G304" s="87"/>
    </row>
    <row r="305" spans="1:7" s="3" customFormat="1" ht="12.75">
      <c r="A305" s="293"/>
      <c r="B305" s="293"/>
      <c r="E305" s="233"/>
      <c r="G305" s="87"/>
    </row>
    <row r="306" spans="1:7" s="3" customFormat="1" ht="12.75">
      <c r="A306" s="293"/>
      <c r="B306" s="293"/>
      <c r="E306" s="233"/>
      <c r="G306" s="87"/>
    </row>
    <row r="307" spans="1:7" s="3" customFormat="1" ht="12.75">
      <c r="A307" s="293"/>
      <c r="B307" s="293"/>
      <c r="E307" s="233"/>
      <c r="G307" s="87"/>
    </row>
    <row r="308" spans="1:7" s="3" customFormat="1" ht="12.75">
      <c r="A308" s="293"/>
      <c r="B308" s="293"/>
      <c r="E308" s="233"/>
      <c r="G308" s="87"/>
    </row>
    <row r="309" spans="1:7" s="3" customFormat="1" ht="12.75">
      <c r="A309" s="293"/>
      <c r="B309" s="293"/>
      <c r="E309" s="233"/>
      <c r="G309" s="87"/>
    </row>
    <row r="310" spans="1:7" s="3" customFormat="1" ht="12.75">
      <c r="A310" s="293"/>
      <c r="B310" s="293"/>
      <c r="E310" s="233"/>
      <c r="G310" s="87"/>
    </row>
    <row r="311" spans="1:7" s="3" customFormat="1" ht="12.75">
      <c r="A311" s="293"/>
      <c r="B311" s="293"/>
      <c r="E311" s="233"/>
      <c r="G311" s="87"/>
    </row>
    <row r="312" spans="1:7" s="3" customFormat="1" ht="12.75">
      <c r="A312" s="293"/>
      <c r="B312" s="293"/>
      <c r="E312" s="233"/>
      <c r="G312" s="87"/>
    </row>
    <row r="313" spans="1:7" s="3" customFormat="1" ht="12.75">
      <c r="A313" s="293"/>
      <c r="B313" s="293"/>
      <c r="E313" s="233"/>
      <c r="G313" s="87"/>
    </row>
    <row r="314" spans="1:7" s="3" customFormat="1" ht="12.75">
      <c r="A314" s="293"/>
      <c r="B314" s="293"/>
      <c r="E314" s="233"/>
      <c r="G314" s="87"/>
    </row>
    <row r="315" spans="1:7" s="3" customFormat="1" ht="12.75">
      <c r="A315" s="293"/>
      <c r="B315" s="293"/>
      <c r="E315" s="233"/>
      <c r="G315" s="87"/>
    </row>
    <row r="316" spans="1:7" s="3" customFormat="1" ht="12.75">
      <c r="A316" s="293"/>
      <c r="B316" s="293"/>
      <c r="E316" s="233"/>
      <c r="G316" s="87"/>
    </row>
    <row r="317" spans="1:7" s="3" customFormat="1" ht="12.75">
      <c r="A317" s="293"/>
      <c r="B317" s="293"/>
      <c r="E317" s="233"/>
      <c r="G317" s="87"/>
    </row>
    <row r="318" spans="1:7" s="3" customFormat="1" ht="12.75">
      <c r="A318" s="293"/>
      <c r="B318" s="293"/>
      <c r="E318" s="233"/>
      <c r="G318" s="87"/>
    </row>
    <row r="319" spans="1:7" s="3" customFormat="1" ht="12.75">
      <c r="A319" s="293"/>
      <c r="B319" s="293"/>
      <c r="E319" s="233"/>
      <c r="G319" s="87"/>
    </row>
    <row r="320" spans="1:7" s="3" customFormat="1" ht="12.75">
      <c r="A320" s="293"/>
      <c r="B320" s="293"/>
      <c r="E320" s="233"/>
      <c r="G320" s="87"/>
    </row>
    <row r="321" spans="1:7" s="3" customFormat="1" ht="12.75">
      <c r="A321" s="293"/>
      <c r="B321" s="293"/>
      <c r="E321" s="233"/>
      <c r="G321" s="87"/>
    </row>
    <row r="322" spans="1:7" s="3" customFormat="1" ht="12.75">
      <c r="A322" s="293"/>
      <c r="B322" s="293"/>
      <c r="E322" s="233"/>
      <c r="G322" s="87"/>
    </row>
    <row r="323" spans="1:7" s="3" customFormat="1" ht="12.75">
      <c r="A323" s="293"/>
      <c r="B323" s="293"/>
      <c r="E323" s="233"/>
      <c r="G323" s="87"/>
    </row>
    <row r="324" spans="1:7" s="3" customFormat="1" ht="12.75">
      <c r="A324" s="293"/>
      <c r="B324" s="293"/>
      <c r="E324" s="233"/>
      <c r="G324" s="87"/>
    </row>
    <row r="325" spans="1:7" s="3" customFormat="1" ht="12.75">
      <c r="A325" s="293"/>
      <c r="B325" s="293"/>
      <c r="E325" s="233"/>
      <c r="G325" s="87"/>
    </row>
    <row r="326" spans="1:7" s="3" customFormat="1" ht="12.75">
      <c r="A326" s="293"/>
      <c r="B326" s="293"/>
      <c r="E326" s="233"/>
      <c r="G326" s="87"/>
    </row>
    <row r="327" spans="1:7" s="3" customFormat="1" ht="12.75">
      <c r="A327" s="293"/>
      <c r="B327" s="293"/>
      <c r="E327" s="233"/>
      <c r="G327" s="87"/>
    </row>
    <row r="328" spans="1:7" s="3" customFormat="1" ht="12.75">
      <c r="A328" s="293"/>
      <c r="B328" s="293"/>
      <c r="E328" s="233"/>
      <c r="G328" s="87"/>
    </row>
    <row r="329" spans="1:7" s="3" customFormat="1" ht="12.75">
      <c r="A329" s="293"/>
      <c r="B329" s="293"/>
      <c r="E329" s="233"/>
      <c r="G329" s="87"/>
    </row>
    <row r="330" spans="1:7" s="3" customFormat="1" ht="12.75">
      <c r="A330" s="293"/>
      <c r="B330" s="293"/>
      <c r="E330" s="233"/>
      <c r="G330" s="87"/>
    </row>
    <row r="331" spans="1:7" s="3" customFormat="1" ht="12.75">
      <c r="A331" s="293"/>
      <c r="B331" s="293"/>
      <c r="E331" s="233"/>
      <c r="G331" s="87"/>
    </row>
    <row r="332" spans="1:7" s="3" customFormat="1" ht="12.75">
      <c r="A332" s="293"/>
      <c r="B332" s="293"/>
      <c r="E332" s="233"/>
      <c r="G332" s="87"/>
    </row>
    <row r="333" spans="1:7" s="3" customFormat="1" ht="12.75">
      <c r="A333" s="293"/>
      <c r="B333" s="293"/>
      <c r="E333" s="233"/>
      <c r="G333" s="87"/>
    </row>
    <row r="334" spans="1:7" s="3" customFormat="1" ht="12.75">
      <c r="A334" s="293"/>
      <c r="B334" s="293"/>
      <c r="E334" s="233"/>
      <c r="G334" s="87"/>
    </row>
    <row r="335" spans="1:7" s="3" customFormat="1" ht="12.75">
      <c r="A335" s="293"/>
      <c r="B335" s="293"/>
      <c r="E335" s="233"/>
      <c r="G335" s="87"/>
    </row>
    <row r="336" spans="1:7" s="3" customFormat="1" ht="12.75">
      <c r="A336" s="293"/>
      <c r="B336" s="293"/>
      <c r="E336" s="233"/>
      <c r="G336" s="87"/>
    </row>
    <row r="337" spans="1:7" s="3" customFormat="1" ht="12.75">
      <c r="A337" s="293"/>
      <c r="B337" s="293"/>
      <c r="E337" s="233"/>
      <c r="G337" s="87"/>
    </row>
    <row r="338" spans="1:7" s="3" customFormat="1" ht="12.75">
      <c r="A338" s="293"/>
      <c r="B338" s="293"/>
      <c r="E338" s="233"/>
      <c r="G338" s="87"/>
    </row>
    <row r="339" spans="1:7" s="3" customFormat="1" ht="12.75">
      <c r="A339" s="293"/>
      <c r="B339" s="293"/>
      <c r="E339" s="233"/>
      <c r="G339" s="87"/>
    </row>
    <row r="340" spans="1:7" s="3" customFormat="1" ht="12.75">
      <c r="A340" s="293"/>
      <c r="B340" s="293"/>
      <c r="E340" s="233"/>
      <c r="G340" s="87"/>
    </row>
    <row r="341" spans="1:7" s="3" customFormat="1" ht="12.75">
      <c r="A341" s="293"/>
      <c r="B341" s="293"/>
      <c r="E341" s="233"/>
      <c r="G341" s="87"/>
    </row>
    <row r="342" spans="1:7" s="3" customFormat="1" ht="12.75">
      <c r="A342" s="293"/>
      <c r="B342" s="293"/>
      <c r="E342" s="233"/>
      <c r="G342" s="87"/>
    </row>
    <row r="343" spans="1:7" s="3" customFormat="1" ht="12.75">
      <c r="A343" s="293"/>
      <c r="B343" s="293"/>
      <c r="E343" s="233"/>
      <c r="G343" s="87"/>
    </row>
    <row r="344" spans="1:7" s="3" customFormat="1" ht="12.75">
      <c r="A344" s="293"/>
      <c r="B344" s="293"/>
      <c r="E344" s="233"/>
      <c r="G344" s="87"/>
    </row>
    <row r="345" spans="1:7" s="3" customFormat="1" ht="12.75">
      <c r="A345" s="293"/>
      <c r="B345" s="293"/>
      <c r="E345" s="233"/>
      <c r="G345" s="87"/>
    </row>
    <row r="346" spans="1:7" s="3" customFormat="1" ht="12.75">
      <c r="A346" s="293"/>
      <c r="B346" s="293"/>
      <c r="E346" s="233"/>
      <c r="G346" s="87"/>
    </row>
    <row r="347" spans="1:7" s="3" customFormat="1" ht="12.75">
      <c r="A347" s="293"/>
      <c r="B347" s="293"/>
      <c r="E347" s="233"/>
      <c r="G347" s="87"/>
    </row>
    <row r="348" spans="1:7" s="3" customFormat="1" ht="12.75">
      <c r="A348" s="293"/>
      <c r="B348" s="293"/>
      <c r="E348" s="233"/>
      <c r="G348" s="87"/>
    </row>
    <row r="349" spans="1:7" s="3" customFormat="1" ht="12.75">
      <c r="A349" s="293"/>
      <c r="B349" s="293"/>
      <c r="E349" s="233"/>
      <c r="G349" s="87"/>
    </row>
    <row r="350" spans="1:7" s="3" customFormat="1" ht="12.75">
      <c r="A350" s="293"/>
      <c r="B350" s="293"/>
      <c r="E350" s="233"/>
      <c r="G350" s="87"/>
    </row>
    <row r="351" spans="1:7" s="3" customFormat="1" ht="12.75">
      <c r="A351" s="293"/>
      <c r="B351" s="293"/>
      <c r="E351" s="233"/>
      <c r="G351" s="87"/>
    </row>
    <row r="352" spans="1:7" s="3" customFormat="1" ht="12.75">
      <c r="A352" s="293"/>
      <c r="B352" s="293"/>
      <c r="E352" s="233"/>
      <c r="G352" s="87"/>
    </row>
    <row r="353" spans="1:7" s="3" customFormat="1" ht="12.75">
      <c r="A353" s="293"/>
      <c r="B353" s="293"/>
      <c r="E353" s="233"/>
      <c r="G353" s="87"/>
    </row>
    <row r="354" spans="1:7" s="3" customFormat="1" ht="12.75">
      <c r="A354" s="293"/>
      <c r="B354" s="293"/>
      <c r="E354" s="233"/>
      <c r="G354" s="87"/>
    </row>
    <row r="355" spans="1:7" s="3" customFormat="1" ht="12.75">
      <c r="A355" s="293"/>
      <c r="B355" s="293"/>
      <c r="E355" s="233"/>
      <c r="G355" s="87"/>
    </row>
    <row r="356" spans="1:7" s="3" customFormat="1" ht="12.75">
      <c r="A356" s="293"/>
      <c r="B356" s="293"/>
      <c r="E356" s="233"/>
      <c r="G356" s="87"/>
    </row>
    <row r="357" spans="1:7" s="3" customFormat="1" ht="12.75">
      <c r="A357" s="293"/>
      <c r="B357" s="293"/>
      <c r="E357" s="233"/>
      <c r="G357" s="87"/>
    </row>
    <row r="358" spans="1:7" s="3" customFormat="1" ht="12.75">
      <c r="A358" s="293"/>
      <c r="B358" s="293"/>
      <c r="E358" s="233"/>
      <c r="G358" s="87"/>
    </row>
    <row r="359" spans="1:7" s="3" customFormat="1" ht="12.75">
      <c r="A359" s="293"/>
      <c r="B359" s="293"/>
      <c r="E359" s="233"/>
      <c r="G359" s="87"/>
    </row>
    <row r="360" spans="1:7" s="3" customFormat="1" ht="12.75">
      <c r="A360" s="293"/>
      <c r="B360" s="293"/>
      <c r="E360" s="233"/>
      <c r="G360" s="87"/>
    </row>
    <row r="361" spans="1:7" s="3" customFormat="1" ht="12.75">
      <c r="A361" s="293"/>
      <c r="B361" s="293"/>
      <c r="E361" s="233"/>
      <c r="G361" s="87"/>
    </row>
    <row r="362" spans="1:7" s="3" customFormat="1" ht="12.75">
      <c r="A362" s="293"/>
      <c r="B362" s="293"/>
      <c r="E362" s="233"/>
      <c r="G362" s="87"/>
    </row>
    <row r="363" spans="1:7" s="3" customFormat="1" ht="12.75">
      <c r="A363" s="293"/>
      <c r="B363" s="293"/>
      <c r="E363" s="233"/>
      <c r="G363" s="87"/>
    </row>
    <row r="364" spans="1:7" s="3" customFormat="1" ht="12.75">
      <c r="A364" s="293"/>
      <c r="B364" s="293"/>
      <c r="E364" s="233"/>
      <c r="G364" s="87"/>
    </row>
    <row r="365" spans="1:7" s="3" customFormat="1" ht="12.75">
      <c r="A365" s="293"/>
      <c r="B365" s="293"/>
      <c r="E365" s="233"/>
      <c r="G365" s="87"/>
    </row>
    <row r="366" spans="1:7" s="3" customFormat="1" ht="12.75">
      <c r="A366" s="293"/>
      <c r="B366" s="293"/>
      <c r="E366" s="233"/>
      <c r="G366" s="87"/>
    </row>
    <row r="367" spans="1:7" s="3" customFormat="1" ht="12.75">
      <c r="A367" s="293"/>
      <c r="B367" s="293"/>
      <c r="E367" s="233"/>
      <c r="G367" s="87"/>
    </row>
    <row r="368" spans="1:7" s="3" customFormat="1" ht="12.75">
      <c r="A368" s="293"/>
      <c r="B368" s="293"/>
      <c r="E368" s="233"/>
      <c r="G368" s="87"/>
    </row>
    <row r="369" spans="1:7" s="3" customFormat="1" ht="12.75">
      <c r="A369" s="293"/>
      <c r="B369" s="293"/>
      <c r="E369" s="233"/>
      <c r="G369" s="87"/>
    </row>
    <row r="370" spans="1:7" s="3" customFormat="1" ht="12.75">
      <c r="A370" s="293"/>
      <c r="B370" s="293"/>
      <c r="E370" s="233"/>
      <c r="G370" s="87"/>
    </row>
    <row r="371" spans="1:7" s="3" customFormat="1" ht="12.75">
      <c r="A371" s="293"/>
      <c r="B371" s="293"/>
      <c r="E371" s="233"/>
      <c r="G371" s="87"/>
    </row>
    <row r="372" spans="1:7" s="3" customFormat="1" ht="12.75">
      <c r="A372" s="293"/>
      <c r="B372" s="293"/>
      <c r="E372" s="233"/>
      <c r="G372" s="87"/>
    </row>
    <row r="373" spans="1:7" s="3" customFormat="1" ht="12.75">
      <c r="A373" s="293"/>
      <c r="B373" s="293"/>
      <c r="E373" s="233"/>
      <c r="G373" s="87"/>
    </row>
    <row r="374" spans="1:7" s="3" customFormat="1" ht="12.75">
      <c r="A374" s="293"/>
      <c r="B374" s="293"/>
      <c r="E374" s="233"/>
      <c r="G374" s="87"/>
    </row>
    <row r="375" spans="1:7" s="3" customFormat="1" ht="12.75">
      <c r="A375" s="293"/>
      <c r="B375" s="293"/>
      <c r="E375" s="233"/>
      <c r="G375" s="87"/>
    </row>
    <row r="376" spans="1:7" s="3" customFormat="1" ht="12.75">
      <c r="A376" s="293"/>
      <c r="B376" s="293"/>
      <c r="E376" s="233"/>
      <c r="G376" s="87"/>
    </row>
    <row r="377" spans="1:7" s="3" customFormat="1" ht="12.75">
      <c r="A377" s="293"/>
      <c r="B377" s="293"/>
      <c r="E377" s="233"/>
      <c r="G377" s="87"/>
    </row>
    <row r="378" spans="1:7" s="3" customFormat="1" ht="12.75">
      <c r="A378" s="293"/>
      <c r="B378" s="293"/>
      <c r="E378" s="233"/>
      <c r="G378" s="87"/>
    </row>
    <row r="379" spans="1:7" s="3" customFormat="1" ht="12.75">
      <c r="A379" s="293"/>
      <c r="B379" s="293"/>
      <c r="E379" s="233"/>
      <c r="G379" s="87"/>
    </row>
    <row r="380" spans="1:7" s="3" customFormat="1" ht="12.75">
      <c r="A380" s="293"/>
      <c r="B380" s="293"/>
      <c r="E380" s="233"/>
      <c r="G380" s="87"/>
    </row>
    <row r="381" spans="1:7" s="3" customFormat="1" ht="12.75">
      <c r="A381" s="293"/>
      <c r="B381" s="293"/>
      <c r="E381" s="233"/>
      <c r="G381" s="87"/>
    </row>
    <row r="382" spans="1:7" s="3" customFormat="1" ht="12.75">
      <c r="A382" s="293"/>
      <c r="B382" s="293"/>
      <c r="E382" s="233"/>
      <c r="G382" s="87"/>
    </row>
    <row r="383" spans="1:7" s="3" customFormat="1" ht="12.75">
      <c r="A383" s="293"/>
      <c r="B383" s="293"/>
      <c r="E383" s="233"/>
      <c r="G383" s="87"/>
    </row>
    <row r="384" spans="1:7" s="3" customFormat="1" ht="12.75">
      <c r="A384" s="293"/>
      <c r="B384" s="293"/>
      <c r="E384" s="233"/>
      <c r="G384" s="87"/>
    </row>
    <row r="385" spans="1:7" s="3" customFormat="1" ht="12.75">
      <c r="A385" s="293"/>
      <c r="B385" s="293"/>
      <c r="E385" s="233"/>
      <c r="G385" s="87"/>
    </row>
    <row r="386" spans="1:7" s="3" customFormat="1" ht="12.75">
      <c r="A386" s="293"/>
      <c r="B386" s="293"/>
      <c r="E386" s="233"/>
      <c r="G386" s="87"/>
    </row>
    <row r="387" spans="1:7" s="3" customFormat="1" ht="12.75">
      <c r="A387" s="293"/>
      <c r="B387" s="293"/>
      <c r="E387" s="233"/>
      <c r="G387" s="87"/>
    </row>
    <row r="388" spans="1:7" s="3" customFormat="1" ht="12.75">
      <c r="A388" s="293"/>
      <c r="B388" s="293"/>
      <c r="E388" s="233"/>
      <c r="G388" s="87"/>
    </row>
    <row r="389" spans="1:7" s="3" customFormat="1" ht="12.75">
      <c r="A389" s="293"/>
      <c r="B389" s="293"/>
      <c r="E389" s="233"/>
      <c r="G389" s="87"/>
    </row>
    <row r="390" spans="1:7" s="3" customFormat="1" ht="12.75">
      <c r="A390" s="293"/>
      <c r="B390" s="293"/>
      <c r="E390" s="233"/>
      <c r="G390" s="87"/>
    </row>
    <row r="391" spans="1:7" s="3" customFormat="1" ht="12.75">
      <c r="A391" s="293"/>
      <c r="B391" s="293"/>
      <c r="E391" s="233"/>
      <c r="G391" s="87"/>
    </row>
    <row r="392" spans="1:7" s="3" customFormat="1" ht="12.75">
      <c r="A392" s="293"/>
      <c r="B392" s="293"/>
      <c r="E392" s="233"/>
      <c r="G392" s="87"/>
    </row>
    <row r="393" spans="1:7" s="3" customFormat="1" ht="12.75">
      <c r="A393" s="293"/>
      <c r="B393" s="293"/>
      <c r="E393" s="233"/>
      <c r="G393" s="87"/>
    </row>
    <row r="394" spans="1:7" s="3" customFormat="1" ht="12.75">
      <c r="A394" s="293"/>
      <c r="B394" s="293"/>
      <c r="E394" s="233"/>
      <c r="G394" s="87"/>
    </row>
    <row r="395" spans="1:7" s="3" customFormat="1" ht="12.75">
      <c r="A395" s="293"/>
      <c r="B395" s="293"/>
      <c r="E395" s="233"/>
      <c r="G395" s="87"/>
    </row>
    <row r="396" spans="1:7" s="3" customFormat="1" ht="12.75">
      <c r="A396" s="293"/>
      <c r="B396" s="293"/>
      <c r="E396" s="233"/>
      <c r="G396" s="87"/>
    </row>
    <row r="397" spans="1:7" s="3" customFormat="1" ht="12.75">
      <c r="A397" s="293"/>
      <c r="B397" s="293"/>
      <c r="E397" s="233"/>
      <c r="G397" s="87"/>
    </row>
    <row r="398" spans="1:7" s="3" customFormat="1" ht="12.75">
      <c r="A398" s="293"/>
      <c r="B398" s="293"/>
      <c r="E398" s="233"/>
      <c r="G398" s="87"/>
    </row>
    <row r="399" spans="1:7" s="3" customFormat="1" ht="12.75">
      <c r="A399" s="293"/>
      <c r="B399" s="293"/>
      <c r="E399" s="233"/>
      <c r="G399" s="87"/>
    </row>
    <row r="400" spans="1:7" s="3" customFormat="1" ht="12.75">
      <c r="A400" s="293"/>
      <c r="B400" s="293"/>
      <c r="E400" s="233"/>
      <c r="G400" s="87"/>
    </row>
    <row r="401" spans="1:7" s="3" customFormat="1" ht="12.75">
      <c r="A401" s="293"/>
      <c r="B401" s="293"/>
      <c r="E401" s="233"/>
      <c r="G401" s="87"/>
    </row>
    <row r="402" spans="1:7" s="3" customFormat="1" ht="12.75">
      <c r="A402" s="293"/>
      <c r="B402" s="293"/>
      <c r="E402" s="233"/>
      <c r="G402" s="87"/>
    </row>
    <row r="403" spans="1:7" s="3" customFormat="1" ht="12.75">
      <c r="A403" s="293"/>
      <c r="B403" s="293"/>
      <c r="E403" s="233"/>
      <c r="G403" s="87"/>
    </row>
    <row r="404" spans="1:7" s="3" customFormat="1" ht="12.75">
      <c r="A404" s="293"/>
      <c r="B404" s="293"/>
      <c r="E404" s="233"/>
      <c r="G404" s="87"/>
    </row>
    <row r="405" spans="1:7" s="3" customFormat="1" ht="12.75">
      <c r="A405" s="293"/>
      <c r="B405" s="293"/>
      <c r="E405" s="233"/>
      <c r="G405" s="87"/>
    </row>
    <row r="406" spans="1:7" s="3" customFormat="1" ht="12.75">
      <c r="A406" s="293"/>
      <c r="B406" s="293"/>
      <c r="E406" s="233"/>
      <c r="G406" s="87"/>
    </row>
    <row r="407" spans="1:7" s="3" customFormat="1" ht="12.75">
      <c r="A407" s="293"/>
      <c r="B407" s="293"/>
      <c r="E407" s="233"/>
      <c r="G407" s="87"/>
    </row>
    <row r="408" spans="1:7" s="3" customFormat="1" ht="12.75">
      <c r="A408" s="293"/>
      <c r="B408" s="293"/>
      <c r="E408" s="233"/>
      <c r="G408" s="87"/>
    </row>
    <row r="409" spans="1:7" s="3" customFormat="1" ht="12.75">
      <c r="A409" s="293"/>
      <c r="B409" s="293"/>
      <c r="E409" s="233"/>
      <c r="G409" s="87"/>
    </row>
    <row r="410" spans="1:7" s="3" customFormat="1" ht="12.75">
      <c r="A410" s="293"/>
      <c r="B410" s="293"/>
      <c r="E410" s="233"/>
      <c r="G410" s="87"/>
    </row>
    <row r="411" spans="1:7" s="3" customFormat="1" ht="12.75">
      <c r="A411" s="293"/>
      <c r="B411" s="293"/>
      <c r="E411" s="233"/>
      <c r="G411" s="87"/>
    </row>
    <row r="412" spans="1:7" s="3" customFormat="1" ht="12.75">
      <c r="A412" s="293"/>
      <c r="B412" s="293"/>
      <c r="E412" s="233"/>
      <c r="G412" s="87"/>
    </row>
    <row r="413" spans="1:7" s="3" customFormat="1" ht="12.75">
      <c r="A413" s="293"/>
      <c r="B413" s="293"/>
      <c r="E413" s="233"/>
      <c r="G413" s="87"/>
    </row>
    <row r="414" spans="1:7" s="3" customFormat="1" ht="12.75">
      <c r="A414" s="293"/>
      <c r="B414" s="293"/>
      <c r="E414" s="233"/>
      <c r="G414" s="87"/>
    </row>
    <row r="415" spans="1:7" s="3" customFormat="1" ht="12.75">
      <c r="A415" s="293"/>
      <c r="B415" s="293"/>
      <c r="E415" s="233"/>
      <c r="G415" s="87"/>
    </row>
    <row r="416" spans="1:7" s="3" customFormat="1" ht="12.75">
      <c r="A416" s="293"/>
      <c r="B416" s="293"/>
      <c r="E416" s="233"/>
      <c r="G416" s="87"/>
    </row>
    <row r="417" spans="1:7" s="3" customFormat="1" ht="12.75">
      <c r="A417" s="293"/>
      <c r="B417" s="293"/>
      <c r="E417" s="233"/>
      <c r="G417" s="87"/>
    </row>
    <row r="418" spans="1:7" s="3" customFormat="1" ht="12.75">
      <c r="A418" s="293"/>
      <c r="B418" s="293"/>
      <c r="E418" s="233"/>
      <c r="G418" s="87"/>
    </row>
    <row r="419" spans="1:7" s="3" customFormat="1" ht="12.75">
      <c r="A419" s="293"/>
      <c r="B419" s="293"/>
      <c r="E419" s="233"/>
      <c r="G419" s="87"/>
    </row>
    <row r="420" spans="1:7" s="3" customFormat="1" ht="12.75">
      <c r="A420" s="293"/>
      <c r="B420" s="293"/>
      <c r="E420" s="233"/>
      <c r="G420" s="87"/>
    </row>
    <row r="421" spans="1:7" s="3" customFormat="1" ht="12.75">
      <c r="A421" s="293"/>
      <c r="B421" s="293"/>
      <c r="E421" s="233"/>
      <c r="G421" s="87"/>
    </row>
    <row r="422" spans="1:7" s="3" customFormat="1" ht="12.75">
      <c r="A422" s="293"/>
      <c r="B422" s="293"/>
      <c r="E422" s="233"/>
      <c r="G422" s="87"/>
    </row>
    <row r="423" spans="1:7" s="3" customFormat="1" ht="12.75">
      <c r="A423" s="293"/>
      <c r="B423" s="293"/>
      <c r="E423" s="233"/>
      <c r="G423" s="87"/>
    </row>
    <row r="424" spans="1:7" s="3" customFormat="1" ht="12.75">
      <c r="A424" s="293"/>
      <c r="B424" s="293"/>
      <c r="E424" s="233"/>
      <c r="G424" s="87"/>
    </row>
    <row r="425" spans="1:7" s="3" customFormat="1" ht="12.75">
      <c r="A425" s="293"/>
      <c r="B425" s="293"/>
      <c r="E425" s="233"/>
      <c r="G425" s="87"/>
    </row>
    <row r="426" spans="1:7" s="3" customFormat="1" ht="12.75">
      <c r="A426" s="293"/>
      <c r="B426" s="293"/>
      <c r="E426" s="233"/>
      <c r="G426" s="87"/>
    </row>
    <row r="427" spans="1:7" s="3" customFormat="1" ht="12.75">
      <c r="A427" s="293"/>
      <c r="B427" s="293"/>
      <c r="E427" s="233"/>
      <c r="G427" s="87"/>
    </row>
    <row r="428" spans="1:7" s="3" customFormat="1" ht="12.75">
      <c r="A428" s="293"/>
      <c r="B428" s="293"/>
      <c r="E428" s="233"/>
      <c r="G428" s="87"/>
    </row>
    <row r="429" spans="1:7" s="3" customFormat="1" ht="12.75">
      <c r="A429" s="293"/>
      <c r="B429" s="293"/>
      <c r="E429" s="233"/>
      <c r="G429" s="87"/>
    </row>
    <row r="430" spans="1:7" s="3" customFormat="1" ht="12.75">
      <c r="A430" s="293"/>
      <c r="B430" s="293"/>
      <c r="E430" s="233"/>
      <c r="G430" s="87"/>
    </row>
    <row r="431" spans="1:7" s="3" customFormat="1" ht="12.75">
      <c r="A431" s="293"/>
      <c r="B431" s="293"/>
      <c r="E431" s="233"/>
      <c r="G431" s="87"/>
    </row>
    <row r="432" spans="1:7" s="3" customFormat="1" ht="12.75">
      <c r="A432" s="293"/>
      <c r="B432" s="293"/>
      <c r="E432" s="233"/>
      <c r="G432" s="87"/>
    </row>
    <row r="433" spans="1:7" s="3" customFormat="1" ht="12.75">
      <c r="A433" s="293"/>
      <c r="B433" s="293"/>
      <c r="E433" s="233"/>
      <c r="G433" s="87"/>
    </row>
    <row r="434" spans="1:7" s="3" customFormat="1" ht="12.75">
      <c r="A434" s="293"/>
      <c r="B434" s="293"/>
      <c r="E434" s="233"/>
      <c r="G434" s="87"/>
    </row>
    <row r="435" spans="1:7" s="3" customFormat="1" ht="12.75">
      <c r="A435" s="293"/>
      <c r="B435" s="293"/>
      <c r="E435" s="233"/>
      <c r="G435" s="87"/>
    </row>
    <row r="436" spans="1:7" s="3" customFormat="1" ht="12.75">
      <c r="A436" s="293"/>
      <c r="B436" s="293"/>
      <c r="E436" s="233"/>
      <c r="G436" s="87"/>
    </row>
    <row r="437" spans="1:7" s="3" customFormat="1" ht="12.75">
      <c r="A437" s="293"/>
      <c r="B437" s="293"/>
      <c r="E437" s="233"/>
      <c r="G437" s="87"/>
    </row>
    <row r="438" spans="1:7" s="3" customFormat="1" ht="12.75">
      <c r="A438" s="293"/>
      <c r="B438" s="293"/>
      <c r="E438" s="233"/>
      <c r="G438" s="87"/>
    </row>
    <row r="439" spans="1:7" s="3" customFormat="1" ht="12.75">
      <c r="A439" s="293"/>
      <c r="B439" s="293"/>
      <c r="E439" s="233"/>
      <c r="G439" s="87"/>
    </row>
    <row r="440" spans="1:7" s="3" customFormat="1" ht="12.75">
      <c r="A440" s="293"/>
      <c r="B440" s="293"/>
      <c r="E440" s="233"/>
      <c r="G440" s="87"/>
    </row>
    <row r="441" spans="1:7" s="3" customFormat="1" ht="12.75">
      <c r="A441" s="293"/>
      <c r="B441" s="293"/>
      <c r="E441" s="233"/>
      <c r="G441" s="87"/>
    </row>
    <row r="442" spans="1:7" s="3" customFormat="1" ht="12.75">
      <c r="A442" s="293"/>
      <c r="B442" s="293"/>
      <c r="E442" s="233"/>
      <c r="G442" s="87"/>
    </row>
    <row r="443" spans="1:7" s="3" customFormat="1" ht="12.75">
      <c r="A443" s="293"/>
      <c r="B443" s="293"/>
      <c r="E443" s="233"/>
      <c r="G443" s="87"/>
    </row>
    <row r="444" spans="1:7" s="3" customFormat="1" ht="12.75">
      <c r="A444" s="293"/>
      <c r="B444" s="293"/>
      <c r="E444" s="233"/>
      <c r="G444" s="87"/>
    </row>
    <row r="445" spans="1:7" s="3" customFormat="1" ht="12.75">
      <c r="A445" s="293"/>
      <c r="B445" s="293"/>
      <c r="E445" s="233"/>
      <c r="G445" s="87"/>
    </row>
    <row r="446" spans="1:7" s="3" customFormat="1" ht="12.75">
      <c r="A446" s="293"/>
      <c r="B446" s="293"/>
      <c r="E446" s="233"/>
      <c r="G446" s="87"/>
    </row>
    <row r="447" spans="1:7" s="3" customFormat="1" ht="12.75">
      <c r="A447" s="293"/>
      <c r="B447" s="293"/>
      <c r="E447" s="233"/>
      <c r="G447" s="87"/>
    </row>
    <row r="448" spans="1:7" s="3" customFormat="1" ht="12.75">
      <c r="A448" s="293"/>
      <c r="B448" s="293"/>
      <c r="E448" s="233"/>
      <c r="G448" s="87"/>
    </row>
    <row r="449" spans="1:7" s="3" customFormat="1" ht="12.75">
      <c r="A449" s="293"/>
      <c r="B449" s="293"/>
      <c r="E449" s="233"/>
      <c r="G449" s="87"/>
    </row>
    <row r="450" spans="1:7" s="3" customFormat="1" ht="12.75">
      <c r="A450" s="293"/>
      <c r="B450" s="293"/>
      <c r="E450" s="233"/>
      <c r="G450" s="87"/>
    </row>
    <row r="451" spans="1:7" s="3" customFormat="1" ht="12.75">
      <c r="A451" s="293"/>
      <c r="B451" s="293"/>
      <c r="E451" s="233"/>
      <c r="G451" s="87"/>
    </row>
    <row r="452" spans="1:7" s="3" customFormat="1" ht="12.75">
      <c r="A452" s="293"/>
      <c r="B452" s="293"/>
      <c r="E452" s="233"/>
      <c r="G452" s="87"/>
    </row>
    <row r="453" spans="1:7" s="3" customFormat="1" ht="12.75">
      <c r="A453" s="293"/>
      <c r="B453" s="293"/>
      <c r="E453" s="233"/>
      <c r="G453" s="87"/>
    </row>
    <row r="454" spans="1:7" s="3" customFormat="1" ht="12.75">
      <c r="A454" s="293"/>
      <c r="B454" s="293"/>
      <c r="E454" s="233"/>
      <c r="G454" s="87"/>
    </row>
    <row r="455" spans="1:7" s="3" customFormat="1" ht="12.75">
      <c r="A455" s="293"/>
      <c r="B455" s="293"/>
      <c r="E455" s="233"/>
      <c r="G455" s="87"/>
    </row>
    <row r="456" spans="1:7" s="3" customFormat="1" ht="12.75">
      <c r="A456" s="293"/>
      <c r="B456" s="293"/>
      <c r="E456" s="233"/>
      <c r="G456" s="87"/>
    </row>
    <row r="457" spans="1:7" s="3" customFormat="1" ht="12.75">
      <c r="A457" s="293"/>
      <c r="B457" s="293"/>
      <c r="E457" s="233"/>
      <c r="G457" s="87"/>
    </row>
    <row r="458" spans="1:7" s="3" customFormat="1" ht="12.75">
      <c r="A458" s="293"/>
      <c r="B458" s="293"/>
      <c r="E458" s="233"/>
      <c r="G458" s="87"/>
    </row>
    <row r="459" spans="1:7" s="3" customFormat="1" ht="12.75">
      <c r="A459" s="293"/>
      <c r="B459" s="293"/>
      <c r="E459" s="233"/>
      <c r="G459" s="87"/>
    </row>
    <row r="460" spans="1:7" s="3" customFormat="1" ht="12.75">
      <c r="A460" s="293"/>
      <c r="B460" s="293"/>
      <c r="E460" s="233"/>
      <c r="G460" s="87"/>
    </row>
    <row r="461" spans="1:7" s="3" customFormat="1" ht="12.75">
      <c r="A461" s="293"/>
      <c r="B461" s="293"/>
      <c r="E461" s="233"/>
      <c r="G461" s="87"/>
    </row>
    <row r="462" spans="1:7" s="3" customFormat="1" ht="12.75">
      <c r="A462" s="293"/>
      <c r="B462" s="293"/>
      <c r="E462" s="233"/>
      <c r="G462" s="87"/>
    </row>
    <row r="463" spans="1:7" s="3" customFormat="1" ht="12.75">
      <c r="A463" s="293"/>
      <c r="B463" s="293"/>
      <c r="E463" s="233"/>
      <c r="G463" s="87"/>
    </row>
    <row r="464" spans="1:7" s="3" customFormat="1" ht="12.75">
      <c r="A464" s="293"/>
      <c r="B464" s="293"/>
      <c r="E464" s="233"/>
      <c r="G464" s="87"/>
    </row>
    <row r="465" spans="1:7" s="3" customFormat="1" ht="12.75">
      <c r="A465" s="293"/>
      <c r="B465" s="293"/>
      <c r="E465" s="233"/>
      <c r="G465" s="87"/>
    </row>
    <row r="466" spans="1:7" s="3" customFormat="1" ht="12.75">
      <c r="A466" s="293"/>
      <c r="B466" s="293"/>
      <c r="E466" s="233"/>
      <c r="G466" s="87"/>
    </row>
    <row r="467" spans="1:7" s="3" customFormat="1" ht="12.75">
      <c r="A467" s="293"/>
      <c r="B467" s="293"/>
      <c r="E467" s="233"/>
      <c r="G467" s="87"/>
    </row>
  </sheetData>
  <sheetProtection/>
  <mergeCells count="16">
    <mergeCell ref="A1:H1"/>
    <mergeCell ref="A2:H2"/>
    <mergeCell ref="C241:D241"/>
    <mergeCell ref="C209:D209"/>
    <mergeCell ref="C164:D164"/>
    <mergeCell ref="C189:D189"/>
    <mergeCell ref="C190:D190"/>
    <mergeCell ref="C229:D229"/>
    <mergeCell ref="C240:D240"/>
    <mergeCell ref="A228:C228"/>
    <mergeCell ref="C138:D138"/>
    <mergeCell ref="C114:D114"/>
    <mergeCell ref="C122:D122"/>
    <mergeCell ref="C127:D127"/>
    <mergeCell ref="A3:C3"/>
    <mergeCell ref="A4:C4"/>
  </mergeCells>
  <printOptions horizontalCentered="1"/>
  <pageMargins left="0.1968503937007874" right="0.1968503937007874" top="0.4330708661417323" bottom="0.3937007874015748" header="0.1968503937007874" footer="0.31496062992125984"/>
  <pageSetup firstPageNumber="588" useFirstPageNumber="1" horizontalDpi="600" verticalDpi="600" orientation="portrait" paperSize="9" scale="85" r:id="rId1"/>
  <headerFooter scaleWithDoc="0" alignWithMargins="0">
    <oddFooter>&amp;C&amp;P</oddFooter>
  </headerFooter>
  <rowBreaks count="2" manualBreakCount="2">
    <brk id="162" max="9" man="1"/>
    <brk id="2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7"/>
  <sheetViews>
    <sheetView zoomScalePageLayoutView="0" workbookViewId="0" topLeftCell="A5">
      <selection activeCell="C37" sqref="C37"/>
    </sheetView>
  </sheetViews>
  <sheetFormatPr defaultColWidth="11.421875" defaultRowHeight="12.75"/>
  <cols>
    <col min="1" max="1" width="5.00390625" style="325" customWidth="1"/>
    <col min="2" max="2" width="5.57421875" style="343" customWidth="1"/>
    <col min="3" max="3" width="39.7109375" style="0" customWidth="1"/>
    <col min="4" max="6" width="13.28125" style="0" customWidth="1"/>
    <col min="7" max="7" width="8.00390625" style="86" customWidth="1"/>
    <col min="8" max="8" width="8.00390625" style="0" customWidth="1"/>
  </cols>
  <sheetData>
    <row r="1" spans="1:8" s="3" customFormat="1" ht="35.25" customHeight="1">
      <c r="A1" s="429" t="s">
        <v>83</v>
      </c>
      <c r="B1" s="429"/>
      <c r="C1" s="429"/>
      <c r="D1" s="429"/>
      <c r="E1" s="429"/>
      <c r="F1" s="429"/>
      <c r="G1" s="429"/>
      <c r="H1" s="431"/>
    </row>
    <row r="2" spans="1:8" s="3" customFormat="1" ht="27" customHeight="1">
      <c r="A2" s="421" t="s">
        <v>244</v>
      </c>
      <c r="B2" s="422"/>
      <c r="C2" s="422"/>
      <c r="D2" s="261" t="s">
        <v>250</v>
      </c>
      <c r="E2" s="262" t="s">
        <v>249</v>
      </c>
      <c r="F2" s="262" t="s">
        <v>251</v>
      </c>
      <c r="G2" s="262" t="s">
        <v>243</v>
      </c>
      <c r="H2" s="301" t="s">
        <v>243</v>
      </c>
    </row>
    <row r="3" spans="1:8" s="3" customFormat="1" ht="12.75" customHeight="1">
      <c r="A3" s="423">
        <v>1</v>
      </c>
      <c r="B3" s="424"/>
      <c r="C3" s="424"/>
      <c r="D3" s="302">
        <v>2</v>
      </c>
      <c r="E3" s="302">
        <v>3</v>
      </c>
      <c r="F3" s="270">
        <v>4</v>
      </c>
      <c r="G3" s="302" t="s">
        <v>253</v>
      </c>
      <c r="H3" s="303" t="s">
        <v>254</v>
      </c>
    </row>
    <row r="4" spans="1:8" s="3" customFormat="1" ht="21" customHeight="1">
      <c r="A4" s="287"/>
      <c r="B4" s="287"/>
      <c r="C4" s="112" t="s">
        <v>218</v>
      </c>
      <c r="D4" s="100">
        <f>D5+D66</f>
        <v>22332811452</v>
      </c>
      <c r="E4" s="100">
        <f>E5+E66</f>
        <v>22465402429</v>
      </c>
      <c r="F4" s="100">
        <f>F5+F66</f>
        <v>23469337903</v>
      </c>
      <c r="G4" s="220">
        <f aca="true" t="shared" si="0" ref="G4:G35">F4/D4*100</f>
        <v>105.08904332731568</v>
      </c>
      <c r="H4" s="220">
        <f>F4/E4*100</f>
        <v>104.46880698964931</v>
      </c>
    </row>
    <row r="5" spans="1:8" s="3" customFormat="1" ht="15" customHeight="1">
      <c r="A5" s="347">
        <v>3</v>
      </c>
      <c r="B5" s="327"/>
      <c r="C5" s="113" t="s">
        <v>46</v>
      </c>
      <c r="D5" s="114">
        <f>D6+D16+D48+D54+D61</f>
        <v>22318960555</v>
      </c>
      <c r="E5" s="114">
        <f>E6+E16+E48+E54+E61</f>
        <v>22432698279</v>
      </c>
      <c r="F5" s="114">
        <f>F6+F16+F48+F54+F61</f>
        <v>23452068442</v>
      </c>
      <c r="G5" s="215">
        <f t="shared" si="0"/>
        <v>105.0768846703578</v>
      </c>
      <c r="H5" s="215">
        <f aca="true" t="shared" si="1" ref="H5:H63">F5/E5*100</f>
        <v>104.54412639229524</v>
      </c>
    </row>
    <row r="6" spans="1:8" s="3" customFormat="1" ht="13.5" customHeight="1">
      <c r="A6" s="324">
        <v>31</v>
      </c>
      <c r="B6" s="328"/>
      <c r="C6" s="115" t="s">
        <v>47</v>
      </c>
      <c r="D6" s="114">
        <f>D7+D11+D13</f>
        <v>228489784</v>
      </c>
      <c r="E6" s="114">
        <f>E7+E11+E13</f>
        <v>249166285</v>
      </c>
      <c r="F6" s="114">
        <f>F7+F11+F13</f>
        <v>237200312</v>
      </c>
      <c r="G6" s="215">
        <f t="shared" si="0"/>
        <v>103.81221770510318</v>
      </c>
      <c r="H6" s="215">
        <f t="shared" si="1"/>
        <v>95.19759545317297</v>
      </c>
    </row>
    <row r="7" spans="1:8" s="3" customFormat="1" ht="12.75">
      <c r="A7" s="324">
        <v>311</v>
      </c>
      <c r="B7" s="328"/>
      <c r="C7" s="33" t="s">
        <v>48</v>
      </c>
      <c r="D7" s="114">
        <f>SUM(D8:D10)</f>
        <v>190308071</v>
      </c>
      <c r="E7" s="114">
        <f>SUM(E8:E10)</f>
        <v>204112477</v>
      </c>
      <c r="F7" s="114">
        <f>SUM(F8:F10)</f>
        <v>193913323</v>
      </c>
      <c r="G7" s="215">
        <f t="shared" si="0"/>
        <v>101.89442937498956</v>
      </c>
      <c r="H7" s="215">
        <f t="shared" si="1"/>
        <v>95.00316974743293</v>
      </c>
    </row>
    <row r="8" spans="1:8" s="3" customFormat="1" ht="12.75">
      <c r="A8" s="325"/>
      <c r="B8" s="329">
        <v>3111</v>
      </c>
      <c r="C8" s="116" t="s">
        <v>49</v>
      </c>
      <c r="D8" s="117">
        <f>'posebni dio'!C25+'posebni dio'!C159+'posebni dio'!C220+'posebni dio'!C246+'posebni dio'!C265+'posebni dio'!C281+'posebni dio'!C316+'posebni dio'!C332</f>
        <v>173609331</v>
      </c>
      <c r="E8" s="249">
        <f>'posebni dio'!D25+'posebni dio'!D159+'posebni dio'!D220+'posebni dio'!D246+'posebni dio'!D265+'posebni dio'!D281+'posebni dio'!D316+'posebni dio'!D332+'posebni dio'!D354+'posebni dio'!D366+'posebni dio'!D378+'posebni dio'!D390+'posebni dio'!D402+'posebni dio'!D414</f>
        <v>184395477</v>
      </c>
      <c r="F8" s="117">
        <f>'posebni dio'!E25+'posebni dio'!E159+'posebni dio'!E220+'posebni dio'!E246+'posebni dio'!E265+'posebni dio'!E281+'posebni dio'!E316+'posebni dio'!E332+'posebni dio'!E354+'posebni dio'!E366+'posebni dio'!E378+'posebni dio'!E390+'posebni dio'!E402+'posebni dio'!E414-2</f>
        <v>173259665</v>
      </c>
      <c r="G8" s="216">
        <f t="shared" si="0"/>
        <v>99.79859031885792</v>
      </c>
      <c r="H8" s="349">
        <f t="shared" si="1"/>
        <v>93.9609082710852</v>
      </c>
    </row>
    <row r="9" spans="1:8" s="3" customFormat="1" ht="12.75">
      <c r="A9" s="325"/>
      <c r="B9" s="329">
        <v>3113</v>
      </c>
      <c r="C9" s="116" t="s">
        <v>50</v>
      </c>
      <c r="D9" s="117">
        <f>'posebni dio'!C26+'posebni dio'!C160</f>
        <v>2057799</v>
      </c>
      <c r="E9" s="249">
        <f>'posebni dio'!D26+'posebni dio'!D160</f>
        <v>3150000</v>
      </c>
      <c r="F9" s="117">
        <f>'posebni dio'!E26+'posebni dio'!E160</f>
        <v>934531</v>
      </c>
      <c r="G9" s="216">
        <f t="shared" si="0"/>
        <v>45.41410507051466</v>
      </c>
      <c r="H9" s="349">
        <f t="shared" si="1"/>
        <v>29.667650793650797</v>
      </c>
    </row>
    <row r="10" spans="1:8" s="3" customFormat="1" ht="12.75">
      <c r="A10" s="325"/>
      <c r="B10" s="329">
        <v>3114</v>
      </c>
      <c r="C10" s="116" t="s">
        <v>136</v>
      </c>
      <c r="D10" s="117">
        <f>'posebni dio'!C27+'posebni dio'!C161</f>
        <v>14640941</v>
      </c>
      <c r="E10" s="249">
        <f>'posebni dio'!D27+'posebni dio'!D161</f>
        <v>16567000</v>
      </c>
      <c r="F10" s="117">
        <f>'posebni dio'!E27+'posebni dio'!E161</f>
        <v>19719127</v>
      </c>
      <c r="G10" s="216">
        <f t="shared" si="0"/>
        <v>134.68483344069207</v>
      </c>
      <c r="H10" s="349">
        <f t="shared" si="1"/>
        <v>119.02654071346652</v>
      </c>
    </row>
    <row r="11" spans="1:8" s="3" customFormat="1" ht="12.75">
      <c r="A11" s="324">
        <v>312</v>
      </c>
      <c r="B11" s="330"/>
      <c r="C11" s="19" t="s">
        <v>51</v>
      </c>
      <c r="D11" s="114">
        <f>D12</f>
        <v>5595038</v>
      </c>
      <c r="E11" s="114">
        <f>E12</f>
        <v>9800000</v>
      </c>
      <c r="F11" s="114">
        <f>F12</f>
        <v>10134372</v>
      </c>
      <c r="G11" s="215">
        <f t="shared" si="0"/>
        <v>181.131423951008</v>
      </c>
      <c r="H11" s="215">
        <f t="shared" si="1"/>
        <v>103.41195918367347</v>
      </c>
    </row>
    <row r="12" spans="1:8" s="3" customFormat="1" ht="12.75">
      <c r="A12" s="325"/>
      <c r="B12" s="329">
        <v>3121</v>
      </c>
      <c r="C12" s="116" t="s">
        <v>51</v>
      </c>
      <c r="D12" s="117">
        <f>'posebni dio'!C29+'posebni dio'!C163</f>
        <v>5595038</v>
      </c>
      <c r="E12" s="249">
        <f>'posebni dio'!D29+'posebni dio'!D163</f>
        <v>9800000</v>
      </c>
      <c r="F12" s="117">
        <f>'posebni dio'!E29+'posebni dio'!E163</f>
        <v>10134372</v>
      </c>
      <c r="G12" s="216">
        <f t="shared" si="0"/>
        <v>181.131423951008</v>
      </c>
      <c r="H12" s="349">
        <f t="shared" si="1"/>
        <v>103.41195918367347</v>
      </c>
    </row>
    <row r="13" spans="1:8" s="3" customFormat="1" ht="12.75">
      <c r="A13" s="324">
        <v>313</v>
      </c>
      <c r="B13" s="330"/>
      <c r="C13" s="19" t="s">
        <v>52</v>
      </c>
      <c r="D13" s="114">
        <f>D14+D15</f>
        <v>32586675</v>
      </c>
      <c r="E13" s="114">
        <f>E14+E15</f>
        <v>35253808</v>
      </c>
      <c r="F13" s="114">
        <f>F14+F15</f>
        <v>33152617</v>
      </c>
      <c r="G13" s="215">
        <f t="shared" si="0"/>
        <v>101.73672827927366</v>
      </c>
      <c r="H13" s="215">
        <f t="shared" si="1"/>
        <v>94.0398183367879</v>
      </c>
    </row>
    <row r="14" spans="1:8" s="3" customFormat="1" ht="12.75">
      <c r="A14" s="325"/>
      <c r="B14" s="329">
        <v>3132</v>
      </c>
      <c r="C14" s="116" t="s">
        <v>94</v>
      </c>
      <c r="D14" s="117">
        <f>'posebni dio'!C31+'posebni dio'!C165+'posebni dio'!C222+'posebni dio'!C248+'posebni dio'!C267+'posebni dio'!C283+'posebni dio'!C334+'posebni dio'!C318</f>
        <v>29365895</v>
      </c>
      <c r="E14" s="249">
        <f>'posebni dio'!D31+'posebni dio'!D165+'posebni dio'!D222+'posebni dio'!D248+'posebni dio'!D267+'posebni dio'!D283+'posebni dio'!D334+'posebni dio'!D318+'posebni dio'!D356+'posebni dio'!D368+'posebni dio'!D380+'posebni dio'!D392+'posebni dio'!D404+'posebni dio'!D416</f>
        <v>31738985</v>
      </c>
      <c r="F14" s="117">
        <f>'posebni dio'!E31+'posebni dio'!E165+'posebni dio'!E222+'posebni dio'!E248+'posebni dio'!E267+'posebni dio'!E283+'posebni dio'!E334+'posebni dio'!E318+'posebni dio'!E356+'posebni dio'!E368+'posebni dio'!E380+'posebni dio'!E392+'posebni dio'!E404+'posebni dio'!E416</f>
        <v>29879760</v>
      </c>
      <c r="G14" s="216">
        <f t="shared" si="0"/>
        <v>101.74987004482581</v>
      </c>
      <c r="H14" s="349">
        <f t="shared" si="1"/>
        <v>94.14214096638565</v>
      </c>
    </row>
    <row r="15" spans="1:8" s="3" customFormat="1" ht="12.75">
      <c r="A15" s="325"/>
      <c r="B15" s="329">
        <v>3133</v>
      </c>
      <c r="C15" s="116" t="s">
        <v>98</v>
      </c>
      <c r="D15" s="117">
        <f>'posebni dio'!C32+'posebni dio'!C166+'posebni dio'!C223+'posebni dio'!C249+'posebni dio'!C268+'posebni dio'!C284+'posebni dio'!C335+'posebni dio'!C319</f>
        <v>3220780</v>
      </c>
      <c r="E15" s="249">
        <f>'posebni dio'!D32+'posebni dio'!D166+'posebni dio'!D223+'posebni dio'!D249+'posebni dio'!D268+'posebni dio'!D284+'posebni dio'!D335+'posebni dio'!D319+'posebni dio'!D357+'posebni dio'!D369+'posebni dio'!D381+'posebni dio'!D393+'posebni dio'!D405+'posebni dio'!D417</f>
        <v>3514823</v>
      </c>
      <c r="F15" s="117">
        <f>'posebni dio'!E32+'posebni dio'!E166+'posebni dio'!E223+'posebni dio'!E249+'posebni dio'!E268+'posebni dio'!E284+'posebni dio'!E335+'posebni dio'!E319+'posebni dio'!E357+'posebni dio'!E369+'posebni dio'!E381+'posebni dio'!E393+'posebni dio'!E405+'posebni dio'!E417</f>
        <v>3272857</v>
      </c>
      <c r="G15" s="216">
        <f t="shared" si="0"/>
        <v>101.61690646365167</v>
      </c>
      <c r="H15" s="349">
        <f t="shared" si="1"/>
        <v>93.11584111063344</v>
      </c>
    </row>
    <row r="16" spans="1:8" s="3" customFormat="1" ht="13.5" customHeight="1">
      <c r="A16" s="326">
        <v>32</v>
      </c>
      <c r="B16" s="330"/>
      <c r="C16" s="10" t="s">
        <v>2</v>
      </c>
      <c r="D16" s="114">
        <f>D17+D22+D28+D40+D38</f>
        <v>99787781</v>
      </c>
      <c r="E16" s="114">
        <f>E17+E22+E28+E40+E38</f>
        <v>135801504</v>
      </c>
      <c r="F16" s="114">
        <f>F17+F22+F28+F40+F38</f>
        <v>98045754</v>
      </c>
      <c r="G16" s="215">
        <f t="shared" si="0"/>
        <v>98.25426822548545</v>
      </c>
      <c r="H16" s="215">
        <f t="shared" si="1"/>
        <v>72.19784104894744</v>
      </c>
    </row>
    <row r="17" spans="1:8" s="3" customFormat="1" ht="12.75">
      <c r="A17" s="326">
        <v>321</v>
      </c>
      <c r="B17" s="330"/>
      <c r="C17" s="10" t="s">
        <v>6</v>
      </c>
      <c r="D17" s="114">
        <f>SUM(D18:D21)</f>
        <v>10143321</v>
      </c>
      <c r="E17" s="114">
        <f>SUM(E18:E21)</f>
        <v>10662261</v>
      </c>
      <c r="F17" s="114">
        <f>SUM(F18:F21)</f>
        <v>9084259</v>
      </c>
      <c r="G17" s="215">
        <f t="shared" si="0"/>
        <v>89.55902115293404</v>
      </c>
      <c r="H17" s="215">
        <f t="shared" si="1"/>
        <v>85.20011843641794</v>
      </c>
    </row>
    <row r="18" spans="1:8" s="3" customFormat="1" ht="12.75">
      <c r="A18" s="326"/>
      <c r="B18" s="344">
        <v>3211</v>
      </c>
      <c r="C18" s="118" t="s">
        <v>53</v>
      </c>
      <c r="D18" s="117">
        <f>'posebni dio'!C35+'posebni dio'!C169+'posebni dio'!C226+'posebni dio'!C252+'posebni dio'!C271+'posebni dio'!C287+'posebni dio'!C308+'posebni dio'!C322+'posebni dio'!C338+'posebni dio'!C348</f>
        <v>1894743</v>
      </c>
      <c r="E18" s="249">
        <f>'posebni dio'!D35+'posebni dio'!D169+'posebni dio'!D226+'posebni dio'!D252+'posebni dio'!D271+'posebni dio'!D287+'posebni dio'!D308+'posebni dio'!D322+'posebni dio'!D338+'posebni dio'!D348+'posebni dio'!D372+'posebni dio'!D384+'posebni dio'!D396+'posebni dio'!D408+'posebni dio'!D420</f>
        <v>1886261</v>
      </c>
      <c r="F18" s="117">
        <f>'posebni dio'!E35+'posebni dio'!E169+'posebni dio'!E226+'posebni dio'!E252+'posebni dio'!E271+'posebni dio'!E287+'posebni dio'!E308+'posebni dio'!E322+'posebni dio'!E338+'posebni dio'!E348+'posebni dio'!E372+'posebni dio'!E384+'posebni dio'!E396+'posebni dio'!E408+'posebni dio'!E420</f>
        <v>1430835</v>
      </c>
      <c r="G18" s="216">
        <f t="shared" si="0"/>
        <v>75.51604623951638</v>
      </c>
      <c r="H18" s="349">
        <f t="shared" si="1"/>
        <v>75.85562125283829</v>
      </c>
    </row>
    <row r="19" spans="1:8" s="3" customFormat="1" ht="12.75">
      <c r="A19" s="326"/>
      <c r="B19" s="329">
        <v>3212</v>
      </c>
      <c r="C19" s="118" t="s">
        <v>54</v>
      </c>
      <c r="D19" s="117">
        <f>'posebni dio'!C36+'posebni dio'!C170</f>
        <v>7542115</v>
      </c>
      <c r="E19" s="249">
        <f>'posebni dio'!D36+'posebni dio'!D170</f>
        <v>7930000</v>
      </c>
      <c r="F19" s="117">
        <f>'posebni dio'!E36+'posebni dio'!E170</f>
        <v>7251517</v>
      </c>
      <c r="G19" s="216">
        <f t="shared" si="0"/>
        <v>96.14699590234305</v>
      </c>
      <c r="H19" s="349">
        <f t="shared" si="1"/>
        <v>91.44409836065573</v>
      </c>
    </row>
    <row r="20" spans="1:8" s="3" customFormat="1" ht="12.75">
      <c r="A20" s="326"/>
      <c r="B20" s="331" t="s">
        <v>4</v>
      </c>
      <c r="C20" s="15" t="s">
        <v>5</v>
      </c>
      <c r="D20" s="117">
        <f>'posebni dio'!C37+'posebni dio'!C171+'posebni dio'!C227+'posebni dio'!C349</f>
        <v>608855</v>
      </c>
      <c r="E20" s="249">
        <f>'posebni dio'!D37+'posebni dio'!D171+'posebni dio'!D227+'posebni dio'!D349+'posebni dio'!D361+'posebni dio'!D373+'posebni dio'!D385+'posebni dio'!D397+'posebni dio'!D409+'posebni dio'!D421</f>
        <v>686000</v>
      </c>
      <c r="F20" s="117">
        <f>'posebni dio'!E37+'posebni dio'!E171+'posebni dio'!E227+'posebni dio'!E349+'posebni dio'!E361+'posebni dio'!E373+'posebni dio'!E385+'posebni dio'!E397+'posebni dio'!E409+'posebni dio'!E421</f>
        <v>343297</v>
      </c>
      <c r="G20" s="216">
        <f t="shared" si="0"/>
        <v>56.38403232296688</v>
      </c>
      <c r="H20" s="349">
        <f t="shared" si="1"/>
        <v>50.0432944606414</v>
      </c>
    </row>
    <row r="21" spans="1:8" s="3" customFormat="1" ht="12.75">
      <c r="A21" s="326"/>
      <c r="B21" s="331" t="s">
        <v>137</v>
      </c>
      <c r="C21" s="15" t="s">
        <v>138</v>
      </c>
      <c r="D21" s="117">
        <f>'posebni dio'!C38+'posebni dio'!C172+'posebni dio'!C228</f>
        <v>97608</v>
      </c>
      <c r="E21" s="249">
        <f>'posebni dio'!D38+'posebni dio'!D172+'posebni dio'!D228</f>
        <v>160000</v>
      </c>
      <c r="F21" s="117">
        <f>'posebni dio'!E38+'posebni dio'!E172+'posebni dio'!E228+'posebni dio'!E309</f>
        <v>58610</v>
      </c>
      <c r="G21" s="216">
        <f t="shared" si="0"/>
        <v>60.04630767969839</v>
      </c>
      <c r="H21" s="349">
        <f t="shared" si="1"/>
        <v>36.63125</v>
      </c>
    </row>
    <row r="22" spans="1:8" s="3" customFormat="1" ht="12.75">
      <c r="A22" s="326">
        <v>322</v>
      </c>
      <c r="B22" s="331"/>
      <c r="C22" s="7" t="s">
        <v>55</v>
      </c>
      <c r="D22" s="114">
        <f>SUM(D23:D27)</f>
        <v>13682520</v>
      </c>
      <c r="E22" s="114">
        <f>SUM(E23:E27)</f>
        <v>17453975</v>
      </c>
      <c r="F22" s="114">
        <f>SUM(F23:F27)</f>
        <v>13953770</v>
      </c>
      <c r="G22" s="215">
        <f t="shared" si="0"/>
        <v>101.9824564480812</v>
      </c>
      <c r="H22" s="215">
        <f t="shared" si="1"/>
        <v>79.94608677965907</v>
      </c>
    </row>
    <row r="23" spans="1:8" s="3" customFormat="1" ht="12.75">
      <c r="A23" s="326"/>
      <c r="B23" s="331">
        <v>3221</v>
      </c>
      <c r="C23" s="116" t="s">
        <v>56</v>
      </c>
      <c r="D23" s="117">
        <f>'posebni dio'!C40+'posebni dio'!C174+'posebni dio'!C254+'posebni dio'!C273+'posebni dio'!C289+'posebni dio'!C324+'posebni dio'!C340</f>
        <v>5696393</v>
      </c>
      <c r="E23" s="249">
        <f>'posebni dio'!D40+'posebni dio'!D174+'posebni dio'!D254+'posebni dio'!D273+'posebni dio'!D289+'posebni dio'!D324+'posebni dio'!D340</f>
        <v>7893975</v>
      </c>
      <c r="F23" s="117">
        <f>'posebni dio'!E40+'posebni dio'!E174+'posebni dio'!E254+'posebni dio'!E273+'posebni dio'!E289+'posebni dio'!E324+'posebni dio'!E340</f>
        <v>6713034</v>
      </c>
      <c r="G23" s="216">
        <f t="shared" si="0"/>
        <v>117.84710078816542</v>
      </c>
      <c r="H23" s="349">
        <f t="shared" si="1"/>
        <v>85.03997035713947</v>
      </c>
    </row>
    <row r="24" spans="1:8" s="3" customFormat="1" ht="12.75">
      <c r="A24" s="326"/>
      <c r="B24" s="331">
        <v>3223</v>
      </c>
      <c r="C24" s="116" t="s">
        <v>57</v>
      </c>
      <c r="D24" s="117">
        <f>'posebni dio'!C41+'posebni dio'!C175+'posebni dio'!C255+'posebni dio'!C274+'posebni dio'!C290+'posebni dio'!C325+'posebni dio'!C341</f>
        <v>7151709</v>
      </c>
      <c r="E24" s="249">
        <f>'posebni dio'!D41+'posebni dio'!D175+'posebni dio'!D255+'posebni dio'!D274+'posebni dio'!D290+'posebni dio'!D325+'posebni dio'!D341</f>
        <v>8350000</v>
      </c>
      <c r="F24" s="117">
        <f>'posebni dio'!E41+'posebni dio'!E175+'posebni dio'!E255+'posebni dio'!E274+'posebni dio'!E290+'posebni dio'!E325+'posebni dio'!E341</f>
        <v>6592653</v>
      </c>
      <c r="G24" s="216">
        <f t="shared" si="0"/>
        <v>92.18290341511378</v>
      </c>
      <c r="H24" s="349">
        <f t="shared" si="1"/>
        <v>78.95392814371257</v>
      </c>
    </row>
    <row r="25" spans="1:8" s="3" customFormat="1" ht="12.75">
      <c r="A25" s="326"/>
      <c r="B25" s="331">
        <v>3224</v>
      </c>
      <c r="C25" s="16" t="s">
        <v>7</v>
      </c>
      <c r="D25" s="117">
        <f>'posebni dio'!C42+'posebni dio'!C176</f>
        <v>647837</v>
      </c>
      <c r="E25" s="249">
        <f>'posebni dio'!D42+'posebni dio'!D176</f>
        <v>845000</v>
      </c>
      <c r="F25" s="117">
        <f>'posebni dio'!E42+'posebni dio'!E176</f>
        <v>496249</v>
      </c>
      <c r="G25" s="216">
        <f t="shared" si="0"/>
        <v>76.60090423980105</v>
      </c>
      <c r="H25" s="349">
        <f t="shared" si="1"/>
        <v>58.7276923076923</v>
      </c>
    </row>
    <row r="26" spans="1:8" s="3" customFormat="1" ht="12.75">
      <c r="A26" s="326"/>
      <c r="B26" s="331" t="s">
        <v>8</v>
      </c>
      <c r="C26" s="16" t="s">
        <v>9</v>
      </c>
      <c r="D26" s="117">
        <f>'posebni dio'!C43+'posebni dio'!C177</f>
        <v>141864</v>
      </c>
      <c r="E26" s="249">
        <f>'posebni dio'!D43+'posebni dio'!D177</f>
        <v>285000</v>
      </c>
      <c r="F26" s="117">
        <f>'posebni dio'!E43+'posebni dio'!E177</f>
        <v>100023</v>
      </c>
      <c r="G26" s="216">
        <f t="shared" si="0"/>
        <v>70.50625951615632</v>
      </c>
      <c r="H26" s="349">
        <f t="shared" si="1"/>
        <v>35.095789473684206</v>
      </c>
    </row>
    <row r="27" spans="1:8" s="3" customFormat="1" ht="12.75">
      <c r="A27" s="325"/>
      <c r="B27" s="331" t="s">
        <v>139</v>
      </c>
      <c r="C27" s="119" t="s">
        <v>140</v>
      </c>
      <c r="D27" s="117">
        <f>'posebni dio'!C44+'posebni dio'!C178</f>
        <v>44717</v>
      </c>
      <c r="E27" s="249">
        <f>'posebni dio'!D44+'posebni dio'!D178</f>
        <v>80000</v>
      </c>
      <c r="F27" s="117">
        <f>'posebni dio'!E44+'posebni dio'!E178</f>
        <v>51811</v>
      </c>
      <c r="G27" s="216">
        <f t="shared" si="0"/>
        <v>115.86421271552206</v>
      </c>
      <c r="H27" s="349">
        <f t="shared" si="1"/>
        <v>64.76375</v>
      </c>
    </row>
    <row r="28" spans="1:8" s="3" customFormat="1" ht="12.75">
      <c r="A28" s="326">
        <v>323</v>
      </c>
      <c r="B28" s="332"/>
      <c r="C28" s="7" t="s">
        <v>10</v>
      </c>
      <c r="D28" s="114">
        <f>SUM(D29:D37)</f>
        <v>67971642</v>
      </c>
      <c r="E28" s="114">
        <f>SUM(E29:E37)</f>
        <v>98440768</v>
      </c>
      <c r="F28" s="114">
        <f>SUM(F29:F37)</f>
        <v>68454724</v>
      </c>
      <c r="G28" s="215">
        <f t="shared" si="0"/>
        <v>100.71071109331153</v>
      </c>
      <c r="H28" s="215">
        <f t="shared" si="1"/>
        <v>69.53899831419437</v>
      </c>
    </row>
    <row r="29" spans="1:8" s="3" customFormat="1" ht="12.75">
      <c r="A29" s="326"/>
      <c r="B29" s="333">
        <v>3231</v>
      </c>
      <c r="C29" s="116" t="s">
        <v>58</v>
      </c>
      <c r="D29" s="117">
        <f>'posebni dio'!C46+'posebni dio'!C180+'posebni dio'!C257+'posebni dio'!C276+'posebni dio'!C292+'posebni dio'!C327</f>
        <v>18566626</v>
      </c>
      <c r="E29" s="249">
        <f>'posebni dio'!D46+'posebni dio'!D180+'posebni dio'!D257+'posebni dio'!D276+'posebni dio'!D292+'posebni dio'!D327</f>
        <v>25237418</v>
      </c>
      <c r="F29" s="117">
        <f>'posebni dio'!E46+'posebni dio'!E180+'posebni dio'!E257+'posebni dio'!E276+'posebni dio'!E292+'posebni dio'!E327+'posebni dio'!E230</f>
        <v>18417956</v>
      </c>
      <c r="G29" s="216">
        <f t="shared" si="0"/>
        <v>99.1992621599638</v>
      </c>
      <c r="H29" s="349">
        <f t="shared" si="1"/>
        <v>72.97876510188166</v>
      </c>
    </row>
    <row r="30" spans="1:8" s="3" customFormat="1" ht="12.75">
      <c r="A30" s="326"/>
      <c r="B30" s="333">
        <v>3232</v>
      </c>
      <c r="C30" s="116" t="s">
        <v>11</v>
      </c>
      <c r="D30" s="117">
        <f>'posebni dio'!C47+'posebni dio'!C181</f>
        <v>5690640</v>
      </c>
      <c r="E30" s="249">
        <f>'posebni dio'!D47+'posebni dio'!D181</f>
        <v>21891350</v>
      </c>
      <c r="F30" s="117">
        <f>'posebni dio'!E47+'posebni dio'!E181</f>
        <v>19358259</v>
      </c>
      <c r="G30" s="216">
        <f t="shared" si="0"/>
        <v>340.1771856944035</v>
      </c>
      <c r="H30" s="349">
        <f t="shared" si="1"/>
        <v>88.42880407101435</v>
      </c>
    </row>
    <row r="31" spans="1:8" s="3" customFormat="1" ht="12.75">
      <c r="A31" s="325"/>
      <c r="B31" s="333">
        <v>3233</v>
      </c>
      <c r="C31" s="118" t="s">
        <v>59</v>
      </c>
      <c r="D31" s="117">
        <f>'posebni dio'!C48+'posebni dio'!C182</f>
        <v>2853218</v>
      </c>
      <c r="E31" s="249">
        <f>'posebni dio'!D48+'posebni dio'!D182</f>
        <v>5700000</v>
      </c>
      <c r="F31" s="117">
        <f>'posebni dio'!E48+'posebni dio'!E182</f>
        <v>919076</v>
      </c>
      <c r="G31" s="216">
        <f t="shared" si="0"/>
        <v>32.21190950008026</v>
      </c>
      <c r="H31" s="349">
        <f t="shared" si="1"/>
        <v>16.12414035087719</v>
      </c>
    </row>
    <row r="32" spans="1:8" s="3" customFormat="1" ht="12.75">
      <c r="A32" s="325"/>
      <c r="B32" s="333">
        <v>3234</v>
      </c>
      <c r="C32" s="118" t="s">
        <v>60</v>
      </c>
      <c r="D32" s="117">
        <f>'posebni dio'!C49+'posebni dio'!C183</f>
        <v>2985284</v>
      </c>
      <c r="E32" s="249">
        <f>'posebni dio'!D49+'posebni dio'!D183</f>
        <v>3700000</v>
      </c>
      <c r="F32" s="117">
        <f>'posebni dio'!E49+'posebni dio'!E183</f>
        <v>2838414</v>
      </c>
      <c r="G32" s="216">
        <f t="shared" si="0"/>
        <v>95.08020007476675</v>
      </c>
      <c r="H32" s="349">
        <f t="shared" si="1"/>
        <v>76.71389189189189</v>
      </c>
    </row>
    <row r="33" spans="1:8" s="3" customFormat="1" ht="12.75">
      <c r="A33" s="325"/>
      <c r="B33" s="333">
        <v>3235</v>
      </c>
      <c r="C33" s="118" t="s">
        <v>61</v>
      </c>
      <c r="D33" s="117">
        <f>'posebni dio'!C50+'posebni dio'!C184</f>
        <v>19632435</v>
      </c>
      <c r="E33" s="249">
        <f>'posebni dio'!D50+'posebni dio'!D184</f>
        <v>20455000</v>
      </c>
      <c r="F33" s="117">
        <f>'posebni dio'!E50+'posebni dio'!E184</f>
        <v>11510264</v>
      </c>
      <c r="G33" s="216">
        <f t="shared" si="0"/>
        <v>58.628815019634594</v>
      </c>
      <c r="H33" s="349">
        <f t="shared" si="1"/>
        <v>56.27115130774871</v>
      </c>
    </row>
    <row r="34" spans="1:8" s="3" customFormat="1" ht="12.75">
      <c r="A34" s="325"/>
      <c r="B34" s="333">
        <v>3236</v>
      </c>
      <c r="C34" s="118" t="s">
        <v>89</v>
      </c>
      <c r="D34" s="117">
        <f>'posebni dio'!C51+'posebni dio'!C185</f>
        <v>1047679</v>
      </c>
      <c r="E34" s="249">
        <f>'posebni dio'!D51+'posebni dio'!D185</f>
        <v>205000</v>
      </c>
      <c r="F34" s="117">
        <f>'posebni dio'!E51+'posebni dio'!E185</f>
        <v>49203</v>
      </c>
      <c r="G34" s="216">
        <f t="shared" si="0"/>
        <v>4.69638123891001</v>
      </c>
      <c r="H34" s="349">
        <f t="shared" si="1"/>
        <v>24.00146341463415</v>
      </c>
    </row>
    <row r="35" spans="1:8" s="3" customFormat="1" ht="12.75">
      <c r="A35" s="325"/>
      <c r="B35" s="333">
        <v>3237</v>
      </c>
      <c r="C35" s="16" t="s">
        <v>12</v>
      </c>
      <c r="D35" s="117">
        <f>'posebni dio'!C52+'posebni dio'!C186+'posebni dio'!C231+'posebni dio'!C258+'posebni dio'!C311</f>
        <v>8701385</v>
      </c>
      <c r="E35" s="249">
        <f>'posebni dio'!D52+'posebni dio'!D186+'posebni dio'!D231+'posebni dio'!D258+'posebni dio'!D311</f>
        <v>8425000</v>
      </c>
      <c r="F35" s="117">
        <f>'posebni dio'!E52+'posebni dio'!E186+'posebni dio'!E231+'posebni dio'!E258+'posebni dio'!E311</f>
        <v>8010143</v>
      </c>
      <c r="G35" s="216">
        <f t="shared" si="0"/>
        <v>92.0559543107218</v>
      </c>
      <c r="H35" s="349">
        <f t="shared" si="1"/>
        <v>95.07588130563798</v>
      </c>
    </row>
    <row r="36" spans="1:8" s="3" customFormat="1" ht="12.75">
      <c r="A36" s="325"/>
      <c r="B36" s="334">
        <v>3238</v>
      </c>
      <c r="C36" s="75" t="s">
        <v>119</v>
      </c>
      <c r="D36" s="117">
        <f>'posebni dio'!C53+'posebni dio'!C187</f>
        <v>7308464</v>
      </c>
      <c r="E36" s="249">
        <f>'posebni dio'!D53+'posebni dio'!D187</f>
        <v>10702000</v>
      </c>
      <c r="F36" s="117">
        <f>'posebni dio'!E53+'posebni dio'!E187</f>
        <v>6237157</v>
      </c>
      <c r="G36" s="216">
        <f aca="true" t="shared" si="2" ref="G36:G63">F36/D36*100</f>
        <v>85.34155740522222</v>
      </c>
      <c r="H36" s="349">
        <f t="shared" si="1"/>
        <v>58.28029340310222</v>
      </c>
    </row>
    <row r="37" spans="1:8" s="3" customFormat="1" ht="13.5" customHeight="1">
      <c r="A37" s="325"/>
      <c r="B37" s="333">
        <v>3239</v>
      </c>
      <c r="C37" s="16" t="s">
        <v>62</v>
      </c>
      <c r="D37" s="117">
        <f>'posebni dio'!C54+'posebni dio'!C188</f>
        <v>1185911</v>
      </c>
      <c r="E37" s="249">
        <f>'posebni dio'!D54+'posebni dio'!D188</f>
        <v>2125000</v>
      </c>
      <c r="F37" s="117">
        <f>'posebni dio'!E54+'posebni dio'!E188</f>
        <v>1114252</v>
      </c>
      <c r="G37" s="216">
        <f t="shared" si="2"/>
        <v>93.95747235669457</v>
      </c>
      <c r="H37" s="349">
        <f t="shared" si="1"/>
        <v>52.43538823529412</v>
      </c>
    </row>
    <row r="38" spans="1:8" s="3" customFormat="1" ht="13.5" customHeight="1">
      <c r="A38" s="324">
        <v>324</v>
      </c>
      <c r="B38" s="333"/>
      <c r="C38" s="120" t="s">
        <v>141</v>
      </c>
      <c r="D38" s="91">
        <f>SUM(D39)</f>
        <v>629543</v>
      </c>
      <c r="E38" s="91">
        <f>SUM(E39)</f>
        <v>723000</v>
      </c>
      <c r="F38" s="91">
        <f>SUM(F39)</f>
        <v>636041</v>
      </c>
      <c r="G38" s="217">
        <f t="shared" si="2"/>
        <v>101.03217730957219</v>
      </c>
      <c r="H38" s="217">
        <f t="shared" si="1"/>
        <v>87.97247579529737</v>
      </c>
    </row>
    <row r="39" spans="1:8" s="3" customFormat="1" ht="13.5" customHeight="1">
      <c r="A39" s="325"/>
      <c r="B39" s="333">
        <v>3241</v>
      </c>
      <c r="C39" s="121" t="s">
        <v>141</v>
      </c>
      <c r="D39" s="117">
        <f>'posebni dio'!C56+'posebni dio'!C190+'posebni dio'!C260+'posebni dio'!C233</f>
        <v>629543</v>
      </c>
      <c r="E39" s="249">
        <f>'posebni dio'!D56+'posebni dio'!D190+'posebni dio'!D260+'posebni dio'!D233</f>
        <v>723000</v>
      </c>
      <c r="F39" s="117">
        <f>'posebni dio'!E56+'posebni dio'!E190+'posebni dio'!E260+'posebni dio'!E233</f>
        <v>636041</v>
      </c>
      <c r="G39" s="216">
        <f t="shared" si="2"/>
        <v>101.03217730957219</v>
      </c>
      <c r="H39" s="349">
        <f t="shared" si="1"/>
        <v>87.97247579529737</v>
      </c>
    </row>
    <row r="40" spans="1:8" s="3" customFormat="1" ht="13.5" customHeight="1">
      <c r="A40" s="324">
        <v>329</v>
      </c>
      <c r="B40" s="333"/>
      <c r="C40" s="115" t="s">
        <v>63</v>
      </c>
      <c r="D40" s="114">
        <f>SUM(D41:D47)</f>
        <v>7360755</v>
      </c>
      <c r="E40" s="114">
        <f>SUM(E41:E47)</f>
        <v>8521500</v>
      </c>
      <c r="F40" s="114">
        <f>SUM(F41:F47)</f>
        <v>5916960</v>
      </c>
      <c r="G40" s="215">
        <f t="shared" si="2"/>
        <v>80.38523222142294</v>
      </c>
      <c r="H40" s="215">
        <f t="shared" si="1"/>
        <v>69.4356627354339</v>
      </c>
    </row>
    <row r="41" spans="1:8" s="3" customFormat="1" ht="24" customHeight="1">
      <c r="A41" s="325"/>
      <c r="B41" s="333">
        <v>3291</v>
      </c>
      <c r="C41" s="124" t="s">
        <v>84</v>
      </c>
      <c r="D41" s="117">
        <f>'posebni dio'!C58+'posebni dio'!C125+'posebni dio'!C192</f>
        <v>1076546</v>
      </c>
      <c r="E41" s="249">
        <f>'posebni dio'!D58+'posebni dio'!D125+'posebni dio'!D192</f>
        <v>1195000</v>
      </c>
      <c r="F41" s="117">
        <f>'posebni dio'!E58+'posebni dio'!E125+'posebni dio'!E192</f>
        <v>1039000</v>
      </c>
      <c r="G41" s="216">
        <f t="shared" si="2"/>
        <v>96.51236454364235</v>
      </c>
      <c r="H41" s="349">
        <f t="shared" si="1"/>
        <v>86.94560669456067</v>
      </c>
    </row>
    <row r="42" spans="1:8" s="3" customFormat="1" ht="13.5" customHeight="1">
      <c r="A42" s="325"/>
      <c r="B42" s="333">
        <v>3292</v>
      </c>
      <c r="C42" s="122" t="s">
        <v>64</v>
      </c>
      <c r="D42" s="117">
        <f>'posebni dio'!C59+'posebni dio'!C193</f>
        <v>93742</v>
      </c>
      <c r="E42" s="249">
        <f>'posebni dio'!D59+'posebni dio'!D193</f>
        <v>190000</v>
      </c>
      <c r="F42" s="117">
        <f>'posebni dio'!E59+'posebni dio'!E193</f>
        <v>171638</v>
      </c>
      <c r="G42" s="216">
        <f t="shared" si="2"/>
        <v>183.09615753877665</v>
      </c>
      <c r="H42" s="349">
        <f t="shared" si="1"/>
        <v>90.33578947368422</v>
      </c>
    </row>
    <row r="43" spans="1:8" s="3" customFormat="1" ht="13.5" customHeight="1">
      <c r="A43" s="325"/>
      <c r="B43" s="333">
        <v>3293</v>
      </c>
      <c r="C43" s="122" t="s">
        <v>65</v>
      </c>
      <c r="D43" s="117">
        <f>'posebni dio'!C60+'posebni dio'!C194+'posebni dio'!C235</f>
        <v>116920</v>
      </c>
      <c r="E43" s="249">
        <f>'posebni dio'!D60+'posebni dio'!D194+'posebni dio'!D235</f>
        <v>201500</v>
      </c>
      <c r="F43" s="117">
        <f>'posebni dio'!E60+'posebni dio'!E194+'posebni dio'!E235+'posebni dio'!E294</f>
        <v>148917</v>
      </c>
      <c r="G43" s="216">
        <f t="shared" si="2"/>
        <v>127.36657543619569</v>
      </c>
      <c r="H43" s="349">
        <f t="shared" si="1"/>
        <v>73.90421836228288</v>
      </c>
    </row>
    <row r="44" spans="1:8" s="3" customFormat="1" ht="13.5" customHeight="1">
      <c r="A44" s="325"/>
      <c r="B44" s="333">
        <v>3294</v>
      </c>
      <c r="C44" s="122" t="s">
        <v>66</v>
      </c>
      <c r="D44" s="117">
        <f>'posebni dio'!C61+'posebni dio'!C195</f>
        <v>59709</v>
      </c>
      <c r="E44" s="249">
        <f>'posebni dio'!D61+'posebni dio'!D195</f>
        <v>115000</v>
      </c>
      <c r="F44" s="117">
        <f>'posebni dio'!E61+'posebni dio'!E195</f>
        <v>38469</v>
      </c>
      <c r="G44" s="216">
        <f t="shared" si="2"/>
        <v>64.42747324523941</v>
      </c>
      <c r="H44" s="349">
        <f t="shared" si="1"/>
        <v>33.45130434782609</v>
      </c>
    </row>
    <row r="45" spans="1:8" s="3" customFormat="1" ht="13.5" customHeight="1">
      <c r="A45" s="325"/>
      <c r="B45" s="333">
        <v>3295</v>
      </c>
      <c r="C45" s="122" t="s">
        <v>142</v>
      </c>
      <c r="D45" s="117">
        <f>'posebni dio'!C62+'posebni dio'!C196</f>
        <v>5299658</v>
      </c>
      <c r="E45" s="249">
        <f>'posebni dio'!D62+'posebni dio'!D196</f>
        <v>5800000</v>
      </c>
      <c r="F45" s="117">
        <f>'posebni dio'!E62+'posebni dio'!E196</f>
        <v>3468154</v>
      </c>
      <c r="G45" s="216">
        <f t="shared" si="2"/>
        <v>65.44109072698654</v>
      </c>
      <c r="H45" s="349">
        <f t="shared" si="1"/>
        <v>59.795758620689654</v>
      </c>
    </row>
    <row r="46" spans="1:8" s="3" customFormat="1" ht="13.5" customHeight="1">
      <c r="A46" s="325"/>
      <c r="B46" s="333">
        <v>3296</v>
      </c>
      <c r="C46" s="122" t="s">
        <v>174</v>
      </c>
      <c r="D46" s="117">
        <f>'posebni dio'!C63+'posebni dio'!C197</f>
        <v>632423</v>
      </c>
      <c r="E46" s="249">
        <f>'posebni dio'!D63+'posebni dio'!D197</f>
        <v>910000</v>
      </c>
      <c r="F46" s="117">
        <f>'posebni dio'!E63+'posebni dio'!E197</f>
        <v>997737</v>
      </c>
      <c r="G46" s="216">
        <f t="shared" si="2"/>
        <v>157.7641863120095</v>
      </c>
      <c r="H46" s="349">
        <f t="shared" si="1"/>
        <v>109.64142857142858</v>
      </c>
    </row>
    <row r="47" spans="1:8" s="3" customFormat="1" ht="13.5" customHeight="1">
      <c r="A47" s="325"/>
      <c r="B47" s="333">
        <v>3299</v>
      </c>
      <c r="C47" s="116" t="s">
        <v>63</v>
      </c>
      <c r="D47" s="117">
        <f>'posebni dio'!C64+'posebni dio'!C198</f>
        <v>81757</v>
      </c>
      <c r="E47" s="249">
        <f>'posebni dio'!D64+'posebni dio'!D198</f>
        <v>110000</v>
      </c>
      <c r="F47" s="117">
        <f>'posebni dio'!E64+'posebni dio'!E198</f>
        <v>53045</v>
      </c>
      <c r="G47" s="216">
        <f t="shared" si="2"/>
        <v>64.88129456804921</v>
      </c>
      <c r="H47" s="349">
        <f t="shared" si="1"/>
        <v>48.22272727272727</v>
      </c>
    </row>
    <row r="48" spans="1:8" s="3" customFormat="1" ht="13.5" customHeight="1">
      <c r="A48" s="326">
        <v>34</v>
      </c>
      <c r="B48" s="332"/>
      <c r="C48" s="10" t="s">
        <v>13</v>
      </c>
      <c r="D48" s="114">
        <f>D49</f>
        <v>20524295</v>
      </c>
      <c r="E48" s="114">
        <f>E49</f>
        <v>22720000</v>
      </c>
      <c r="F48" s="114">
        <f>F49</f>
        <v>24527288</v>
      </c>
      <c r="G48" s="215">
        <f t="shared" si="2"/>
        <v>119.50368088160886</v>
      </c>
      <c r="H48" s="215">
        <f t="shared" si="1"/>
        <v>107.95461267605633</v>
      </c>
    </row>
    <row r="49" spans="1:8" s="3" customFormat="1" ht="13.5" customHeight="1">
      <c r="A49" s="324">
        <v>343</v>
      </c>
      <c r="B49" s="333"/>
      <c r="C49" s="115" t="s">
        <v>69</v>
      </c>
      <c r="D49" s="114">
        <f>SUM(D50:D53)</f>
        <v>20524295</v>
      </c>
      <c r="E49" s="114">
        <f>SUM(E50:E53)</f>
        <v>22720000</v>
      </c>
      <c r="F49" s="114">
        <f>SUM(F50:F53)</f>
        <v>24527288</v>
      </c>
      <c r="G49" s="215">
        <f t="shared" si="2"/>
        <v>119.50368088160886</v>
      </c>
      <c r="H49" s="215">
        <f t="shared" si="1"/>
        <v>107.95461267605633</v>
      </c>
    </row>
    <row r="50" spans="1:8" s="3" customFormat="1" ht="13.5" customHeight="1">
      <c r="A50" s="325"/>
      <c r="B50" s="335">
        <v>3431</v>
      </c>
      <c r="C50" s="124" t="s">
        <v>70</v>
      </c>
      <c r="D50" s="117">
        <f>'posebni dio'!C67+'posebni dio'!C201</f>
        <v>16010046</v>
      </c>
      <c r="E50" s="249">
        <f>'posebni dio'!D67+'posebni dio'!D201</f>
        <v>19450000</v>
      </c>
      <c r="F50" s="117">
        <f>'posebni dio'!E67+'posebni dio'!E201</f>
        <v>20907706</v>
      </c>
      <c r="G50" s="216">
        <f t="shared" si="2"/>
        <v>130.59116757066158</v>
      </c>
      <c r="H50" s="349">
        <f t="shared" si="1"/>
        <v>107.49463239074551</v>
      </c>
    </row>
    <row r="51" spans="1:8" s="3" customFormat="1" ht="21.75" customHeight="1">
      <c r="A51" s="325"/>
      <c r="B51" s="335">
        <v>3432</v>
      </c>
      <c r="C51" s="125" t="s">
        <v>193</v>
      </c>
      <c r="D51" s="117">
        <f>'posebni dio'!C68+'posebni dio'!C238</f>
        <v>319218</v>
      </c>
      <c r="E51" s="249">
        <f>'posebni dio'!D68+'posebni dio'!D238</f>
        <v>0</v>
      </c>
      <c r="F51" s="117">
        <f>'posebni dio'!E68+'posebni dio'!E238</f>
        <v>468133</v>
      </c>
      <c r="G51" s="216">
        <f t="shared" si="2"/>
        <v>146.6499382866881</v>
      </c>
      <c r="H51" s="349"/>
    </row>
    <row r="52" spans="1:8" s="3" customFormat="1" ht="13.5" customHeight="1">
      <c r="A52" s="325"/>
      <c r="B52" s="335">
        <v>3433</v>
      </c>
      <c r="C52" s="124" t="s">
        <v>71</v>
      </c>
      <c r="D52" s="117">
        <f>'posebni dio'!C69+'posebni dio'!C202</f>
        <v>2598501</v>
      </c>
      <c r="E52" s="249">
        <f>'posebni dio'!D69+'posebni dio'!D202</f>
        <v>2610000</v>
      </c>
      <c r="F52" s="117">
        <f>'posebni dio'!E69+'posebni dio'!E202</f>
        <v>3006204</v>
      </c>
      <c r="G52" s="216">
        <f t="shared" si="2"/>
        <v>115.68993046375584</v>
      </c>
      <c r="H52" s="349">
        <f t="shared" si="1"/>
        <v>115.18022988505747</v>
      </c>
    </row>
    <row r="53" spans="1:8" s="3" customFormat="1" ht="13.5" customHeight="1">
      <c r="A53" s="325"/>
      <c r="B53" s="335">
        <v>3434</v>
      </c>
      <c r="C53" s="125" t="s">
        <v>121</v>
      </c>
      <c r="D53" s="117">
        <f>'posebni dio'!C70+'posebni dio'!C203</f>
        <v>1596530</v>
      </c>
      <c r="E53" s="249">
        <f>'posebni dio'!D70+'posebni dio'!D203</f>
        <v>660000</v>
      </c>
      <c r="F53" s="117">
        <f>'posebni dio'!E70+'posebni dio'!E203</f>
        <v>145245</v>
      </c>
      <c r="G53" s="216">
        <f t="shared" si="2"/>
        <v>9.097542795938692</v>
      </c>
      <c r="H53" s="349">
        <f t="shared" si="1"/>
        <v>22.006818181818183</v>
      </c>
    </row>
    <row r="54" spans="1:8" s="3" customFormat="1" ht="24.75" customHeight="1">
      <c r="A54" s="326">
        <v>37</v>
      </c>
      <c r="B54" s="336"/>
      <c r="C54" s="111" t="s">
        <v>129</v>
      </c>
      <c r="D54" s="114">
        <f>D55+D59</f>
        <v>21950245396</v>
      </c>
      <c r="E54" s="114">
        <f>E55+E59</f>
        <v>22003465490</v>
      </c>
      <c r="F54" s="114">
        <f>F55+F59</f>
        <v>23070616645</v>
      </c>
      <c r="G54" s="215">
        <f t="shared" si="2"/>
        <v>105.10413997104638</v>
      </c>
      <c r="H54" s="215">
        <f t="shared" si="1"/>
        <v>104.84992309727299</v>
      </c>
    </row>
    <row r="55" spans="1:8" s="3" customFormat="1" ht="24.75" customHeight="1">
      <c r="A55" s="326">
        <v>371</v>
      </c>
      <c r="B55" s="336"/>
      <c r="C55" s="111" t="s">
        <v>126</v>
      </c>
      <c r="D55" s="114">
        <f>SUM(D56:D58)</f>
        <v>21948758760</v>
      </c>
      <c r="E55" s="114">
        <f>SUM(E56:E58)</f>
        <v>22003165490</v>
      </c>
      <c r="F55" s="114">
        <f>SUM(F56:F58)</f>
        <v>23070549518</v>
      </c>
      <c r="G55" s="215">
        <f t="shared" si="2"/>
        <v>105.11095306238629</v>
      </c>
      <c r="H55" s="215">
        <f t="shared" si="1"/>
        <v>104.85104758442645</v>
      </c>
    </row>
    <row r="56" spans="1:8" s="3" customFormat="1" ht="13.5" customHeight="1">
      <c r="A56" s="326"/>
      <c r="B56" s="331">
        <v>3711</v>
      </c>
      <c r="C56" s="110" t="s">
        <v>128</v>
      </c>
      <c r="D56" s="117">
        <f>'posebni dio'!C11+'posebni dio'!C81+'posebni dio'!C86+'posebni dio'!C91+'posebni dio'!C96+'posebni dio'!C101+'posebni dio'!C106+'posebni dio'!C117+'posebni dio'!C110+'posebni dio'!C18</f>
        <v>2385349633</v>
      </c>
      <c r="E56" s="249">
        <f>'posebni dio'!D11+'posebni dio'!D81+'posebni dio'!D86+'posebni dio'!D91+'posebni dio'!D96+'posebni dio'!D101+'posebni dio'!D106+'posebni dio'!D117+'posebni dio'!D110+'posebni dio'!D18</f>
        <v>2696953240</v>
      </c>
      <c r="F56" s="117">
        <f>'posebni dio'!E11+'posebni dio'!E81+'posebni dio'!E86+'posebni dio'!E91+'posebni dio'!E96+'posebni dio'!E101+'posebni dio'!E106+'posebni dio'!E117+'posebni dio'!E110+'posebni dio'!E18</f>
        <v>3363695479</v>
      </c>
      <c r="G56" s="216">
        <f t="shared" si="2"/>
        <v>141.01477755986474</v>
      </c>
      <c r="H56" s="349">
        <f t="shared" si="1"/>
        <v>124.72205409834989</v>
      </c>
    </row>
    <row r="57" spans="1:8" s="3" customFormat="1" ht="13.5" customHeight="1">
      <c r="A57" s="325"/>
      <c r="B57" s="331">
        <v>3712</v>
      </c>
      <c r="C57" s="110" t="s">
        <v>128</v>
      </c>
      <c r="D57" s="117">
        <f>'posebni dio'!C12+'posebni dio'!C19+'posebni dio'!C111+'posebni dio'!C153</f>
        <v>7647137413</v>
      </c>
      <c r="E57" s="249">
        <f>'posebni dio'!D12+'posebni dio'!D19+'posebni dio'!D111+'posebni dio'!D153</f>
        <v>7103436000</v>
      </c>
      <c r="F57" s="117">
        <f>'posebni dio'!E12+'posebni dio'!E19+'posebni dio'!E111+'posebni dio'!E153</f>
        <v>6651045923</v>
      </c>
      <c r="G57" s="216">
        <f t="shared" si="2"/>
        <v>86.97432207368652</v>
      </c>
      <c r="H57" s="349">
        <f t="shared" si="1"/>
        <v>93.63139082269481</v>
      </c>
    </row>
    <row r="58" spans="1:8" s="3" customFormat="1" ht="27.75" customHeight="1">
      <c r="A58" s="325"/>
      <c r="B58" s="331">
        <v>3714</v>
      </c>
      <c r="C58" s="110" t="s">
        <v>173</v>
      </c>
      <c r="D58" s="117">
        <f>'posebni dio'!C13+'posebni dio'!C20+'posebni dio'!C112+'posebni dio'!C154</f>
        <v>11916271714</v>
      </c>
      <c r="E58" s="249">
        <f>'posebni dio'!D13+'posebni dio'!D20+'posebni dio'!D112+'posebni dio'!D154</f>
        <v>12202776250</v>
      </c>
      <c r="F58" s="117">
        <f>'posebni dio'!E13+'posebni dio'!E20+'posebni dio'!E112+'posebni dio'!E154</f>
        <v>13055808116</v>
      </c>
      <c r="G58" s="216">
        <f t="shared" si="2"/>
        <v>109.56286017430435</v>
      </c>
      <c r="H58" s="349">
        <f t="shared" si="1"/>
        <v>106.99047371289791</v>
      </c>
    </row>
    <row r="59" spans="1:8" s="3" customFormat="1" ht="24.75" customHeight="1">
      <c r="A59" s="326">
        <v>372</v>
      </c>
      <c r="B59" s="331"/>
      <c r="C59" s="111" t="s">
        <v>131</v>
      </c>
      <c r="D59" s="91">
        <f>D60</f>
        <v>1486636</v>
      </c>
      <c r="E59" s="91">
        <f>E60</f>
        <v>300000</v>
      </c>
      <c r="F59" s="91">
        <f>F60</f>
        <v>67127</v>
      </c>
      <c r="G59" s="217">
        <f t="shared" si="2"/>
        <v>4.515362200296509</v>
      </c>
      <c r="H59" s="217">
        <f t="shared" si="1"/>
        <v>22.375666666666667</v>
      </c>
    </row>
    <row r="60" spans="1:8" s="3" customFormat="1" ht="13.5" customHeight="1">
      <c r="A60" s="325"/>
      <c r="B60" s="331">
        <v>3721</v>
      </c>
      <c r="C60" s="110" t="s">
        <v>128</v>
      </c>
      <c r="D60" s="117">
        <f>'posebni dio'!C73</f>
        <v>1486636</v>
      </c>
      <c r="E60" s="249">
        <f>'posebni dio'!D73</f>
        <v>300000</v>
      </c>
      <c r="F60" s="117">
        <f>'posebni dio'!E73</f>
        <v>67127</v>
      </c>
      <c r="G60" s="216">
        <f t="shared" si="2"/>
        <v>4.515362200296509</v>
      </c>
      <c r="H60" s="349">
        <f t="shared" si="1"/>
        <v>22.375666666666667</v>
      </c>
    </row>
    <row r="61" spans="1:8" s="3" customFormat="1" ht="13.5" customHeight="1">
      <c r="A61" s="324">
        <v>38</v>
      </c>
      <c r="B61" s="337"/>
      <c r="C61" s="111" t="s">
        <v>145</v>
      </c>
      <c r="D61" s="91">
        <f>SUM(D62)</f>
        <v>19913299</v>
      </c>
      <c r="E61" s="91">
        <f>SUM(E62)</f>
        <v>21545000</v>
      </c>
      <c r="F61" s="91">
        <f>SUM(F62)</f>
        <v>21678443</v>
      </c>
      <c r="G61" s="217">
        <f t="shared" si="2"/>
        <v>108.86414651836445</v>
      </c>
      <c r="H61" s="217">
        <f t="shared" si="1"/>
        <v>100.61936876305407</v>
      </c>
    </row>
    <row r="62" spans="1:8" s="3" customFormat="1" ht="13.5" customHeight="1">
      <c r="A62" s="324">
        <v>383</v>
      </c>
      <c r="B62" s="337"/>
      <c r="C62" s="111" t="s">
        <v>145</v>
      </c>
      <c r="D62" s="91">
        <f>SUM(D63)</f>
        <v>19913299</v>
      </c>
      <c r="E62" s="91">
        <f>SUM(E63)</f>
        <v>21545000</v>
      </c>
      <c r="F62" s="106">
        <f>SUM(F63:F64)</f>
        <v>21678443</v>
      </c>
      <c r="G62" s="219">
        <f t="shared" si="2"/>
        <v>108.86414651836445</v>
      </c>
      <c r="H62" s="219">
        <f t="shared" si="1"/>
        <v>100.61936876305407</v>
      </c>
    </row>
    <row r="63" spans="1:8" s="3" customFormat="1" ht="13.5" customHeight="1">
      <c r="A63" s="325"/>
      <c r="B63" s="329">
        <v>3831</v>
      </c>
      <c r="C63" s="110" t="s">
        <v>144</v>
      </c>
      <c r="D63" s="117">
        <f>'posebni dio'!C122</f>
        <v>19913299</v>
      </c>
      <c r="E63" s="249">
        <f>'posebni dio'!D122</f>
        <v>21545000</v>
      </c>
      <c r="F63" s="117">
        <f>'posebni dio'!E122</f>
        <v>21670443</v>
      </c>
      <c r="G63" s="216">
        <f t="shared" si="2"/>
        <v>108.82397236138522</v>
      </c>
      <c r="H63" s="349">
        <f t="shared" si="1"/>
        <v>100.58223717799954</v>
      </c>
    </row>
    <row r="64" spans="1:8" s="3" customFormat="1" ht="13.5" customHeight="1">
      <c r="A64" s="325"/>
      <c r="B64" s="329">
        <v>3835</v>
      </c>
      <c r="C64" s="110" t="s">
        <v>197</v>
      </c>
      <c r="D64" s="117"/>
      <c r="E64" s="117"/>
      <c r="F64" s="117">
        <f>'posebni dio'!E76</f>
        <v>8000</v>
      </c>
      <c r="G64" s="216"/>
      <c r="H64" s="216"/>
    </row>
    <row r="65" spans="1:8" s="3" customFormat="1" ht="11.25" customHeight="1">
      <c r="A65" s="325"/>
      <c r="B65" s="332"/>
      <c r="C65" s="110"/>
      <c r="D65" s="123"/>
      <c r="E65" s="123"/>
      <c r="F65" s="123"/>
      <c r="G65" s="218"/>
      <c r="H65" s="218"/>
    </row>
    <row r="66" spans="1:8" s="3" customFormat="1" ht="24.75" customHeight="1">
      <c r="A66" s="326">
        <v>4</v>
      </c>
      <c r="B66" s="327"/>
      <c r="C66" s="345" t="s">
        <v>67</v>
      </c>
      <c r="D66" s="114">
        <f>D67+D70+D80</f>
        <v>13850897</v>
      </c>
      <c r="E66" s="114">
        <f>E67+E70+E80</f>
        <v>32704150</v>
      </c>
      <c r="F66" s="114">
        <f>F67+F70+F80</f>
        <v>17269461</v>
      </c>
      <c r="G66" s="215">
        <f>F66/D66*100</f>
        <v>124.68117407847303</v>
      </c>
      <c r="H66" s="215">
        <f aca="true" t="shared" si="3" ref="H66:H82">F66/E66*100</f>
        <v>52.805105774037855</v>
      </c>
    </row>
    <row r="67" spans="1:8" s="3" customFormat="1" ht="13.5" customHeight="1">
      <c r="A67" s="326">
        <v>41</v>
      </c>
      <c r="B67" s="338"/>
      <c r="C67" s="7" t="s">
        <v>14</v>
      </c>
      <c r="D67" s="114">
        <f aca="true" t="shared" si="4" ref="D67:F68">D68</f>
        <v>0</v>
      </c>
      <c r="E67" s="114">
        <f t="shared" si="4"/>
        <v>200000</v>
      </c>
      <c r="F67" s="114">
        <f t="shared" si="4"/>
        <v>265500</v>
      </c>
      <c r="G67" s="215"/>
      <c r="H67" s="215">
        <f t="shared" si="3"/>
        <v>132.75</v>
      </c>
    </row>
    <row r="68" spans="1:8" s="3" customFormat="1" ht="13.5" customHeight="1">
      <c r="A68" s="326">
        <v>412</v>
      </c>
      <c r="B68" s="329"/>
      <c r="C68" s="126" t="s">
        <v>122</v>
      </c>
      <c r="D68" s="114">
        <f t="shared" si="4"/>
        <v>0</v>
      </c>
      <c r="E68" s="114">
        <f t="shared" si="4"/>
        <v>200000</v>
      </c>
      <c r="F68" s="114">
        <f t="shared" si="4"/>
        <v>265500</v>
      </c>
      <c r="G68" s="215"/>
      <c r="H68" s="215">
        <f t="shared" si="3"/>
        <v>132.75</v>
      </c>
    </row>
    <row r="69" spans="1:8" s="3" customFormat="1" ht="13.5" customHeight="1">
      <c r="A69" s="326"/>
      <c r="B69" s="329">
        <v>4124</v>
      </c>
      <c r="C69" s="75" t="s">
        <v>194</v>
      </c>
      <c r="D69" s="117">
        <f>'posebni dio'!C134</f>
        <v>0</v>
      </c>
      <c r="E69" s="249">
        <f>'posebni dio'!D134</f>
        <v>200000</v>
      </c>
      <c r="F69" s="117">
        <f>'posebni dio'!E134</f>
        <v>265500</v>
      </c>
      <c r="G69" s="216"/>
      <c r="H69" s="349">
        <f t="shared" si="3"/>
        <v>132.75</v>
      </c>
    </row>
    <row r="70" spans="1:8" s="3" customFormat="1" ht="12.75">
      <c r="A70" s="326">
        <v>42</v>
      </c>
      <c r="B70" s="332"/>
      <c r="C70" s="7" t="s">
        <v>15</v>
      </c>
      <c r="D70" s="114">
        <f>D71+D73+D78</f>
        <v>9367788</v>
      </c>
      <c r="E70" s="114">
        <f>E71+E73+E78</f>
        <v>22504150</v>
      </c>
      <c r="F70" s="114">
        <f>F71+F73+F78</f>
        <v>12429344</v>
      </c>
      <c r="G70" s="215">
        <f>F70/D70*100</f>
        <v>132.68173874131227</v>
      </c>
      <c r="H70" s="215">
        <f t="shared" si="3"/>
        <v>55.23134177473933</v>
      </c>
    </row>
    <row r="71" spans="1:8" s="3" customFormat="1" ht="12.75">
      <c r="A71" s="326">
        <v>421</v>
      </c>
      <c r="B71" s="332"/>
      <c r="C71" s="10" t="s">
        <v>16</v>
      </c>
      <c r="D71" s="114">
        <f>D72</f>
        <v>0</v>
      </c>
      <c r="E71" s="114">
        <f>E72</f>
        <v>764000</v>
      </c>
      <c r="F71" s="114">
        <f>F72</f>
        <v>232711</v>
      </c>
      <c r="G71" s="215"/>
      <c r="H71" s="215">
        <f t="shared" si="3"/>
        <v>30.45955497382199</v>
      </c>
    </row>
    <row r="72" spans="1:8" s="3" customFormat="1" ht="12.75">
      <c r="A72" s="326"/>
      <c r="B72" s="331" t="s">
        <v>17</v>
      </c>
      <c r="C72" s="16" t="s">
        <v>18</v>
      </c>
      <c r="D72" s="117">
        <f>'posebni dio'!C137</f>
        <v>0</v>
      </c>
      <c r="E72" s="249">
        <f>'posebni dio'!D137</f>
        <v>764000</v>
      </c>
      <c r="F72" s="117">
        <f>'posebni dio'!E137</f>
        <v>232711</v>
      </c>
      <c r="G72" s="216"/>
      <c r="H72" s="349">
        <f t="shared" si="3"/>
        <v>30.45955497382199</v>
      </c>
    </row>
    <row r="73" spans="1:8" s="3" customFormat="1" ht="12.75">
      <c r="A73" s="326">
        <v>422</v>
      </c>
      <c r="B73" s="332"/>
      <c r="C73" s="10" t="s">
        <v>23</v>
      </c>
      <c r="D73" s="114">
        <f>SUM(D74:D77)</f>
        <v>7368256</v>
      </c>
      <c r="E73" s="114">
        <f>SUM(E74:E77)</f>
        <v>7717500</v>
      </c>
      <c r="F73" s="114">
        <f>SUM(F74:F77)</f>
        <v>5033541</v>
      </c>
      <c r="G73" s="215">
        <f aca="true" t="shared" si="5" ref="G73:G82">F73/D73*100</f>
        <v>68.31387237359831</v>
      </c>
      <c r="H73" s="215">
        <f t="shared" si="3"/>
        <v>65.22242954324588</v>
      </c>
    </row>
    <row r="74" spans="1:8" s="3" customFormat="1" ht="12.75">
      <c r="A74" s="325"/>
      <c r="B74" s="339" t="s">
        <v>19</v>
      </c>
      <c r="C74" s="6" t="s">
        <v>20</v>
      </c>
      <c r="D74" s="117">
        <f>'posebni dio'!C139+'posebni dio'!C208+'posebni dio'!C241</f>
        <v>7109321</v>
      </c>
      <c r="E74" s="249">
        <f>'posebni dio'!D139+'posebni dio'!D208+'posebni dio'!D241</f>
        <v>6517500</v>
      </c>
      <c r="F74" s="117">
        <f>'posebni dio'!E139+'posebni dio'!E208+'posebni dio'!E241+2</f>
        <v>4758132</v>
      </c>
      <c r="G74" s="216">
        <f t="shared" si="5"/>
        <v>66.92807934822468</v>
      </c>
      <c r="H74" s="349">
        <f t="shared" si="3"/>
        <v>73.00547756041426</v>
      </c>
    </row>
    <row r="75" spans="1:8" s="3" customFormat="1" ht="12.75">
      <c r="A75" s="325"/>
      <c r="B75" s="331" t="s">
        <v>21</v>
      </c>
      <c r="C75" s="16" t="s">
        <v>22</v>
      </c>
      <c r="D75" s="117">
        <f>'posebni dio'!C140+'posebni dio'!C209</f>
        <v>48827</v>
      </c>
      <c r="E75" s="249">
        <f>'posebni dio'!D140+'posebni dio'!D209</f>
        <v>450000</v>
      </c>
      <c r="F75" s="117">
        <f>'posebni dio'!E140+'posebni dio'!E209</f>
        <v>148578</v>
      </c>
      <c r="G75" s="216">
        <f t="shared" si="5"/>
        <v>304.29475495115406</v>
      </c>
      <c r="H75" s="349">
        <f t="shared" si="3"/>
        <v>33.01733333333333</v>
      </c>
    </row>
    <row r="76" spans="1:8" s="3" customFormat="1" ht="12.75">
      <c r="A76" s="325"/>
      <c r="B76" s="331">
        <v>4223</v>
      </c>
      <c r="C76" s="75" t="s">
        <v>124</v>
      </c>
      <c r="D76" s="117">
        <f>'posebni dio'!C141+'posebni dio'!C210</f>
        <v>164475</v>
      </c>
      <c r="E76" s="249">
        <f>'posebni dio'!D141+'posebni dio'!D210</f>
        <v>515000</v>
      </c>
      <c r="F76" s="117">
        <f>'posebni dio'!E141+'posebni dio'!E210</f>
        <v>112064</v>
      </c>
      <c r="G76" s="216">
        <f t="shared" si="5"/>
        <v>68.1343669250646</v>
      </c>
      <c r="H76" s="349">
        <f t="shared" si="3"/>
        <v>21.759999999999998</v>
      </c>
    </row>
    <row r="77" spans="1:8" s="3" customFormat="1" ht="12.75">
      <c r="A77" s="325"/>
      <c r="B77" s="331" t="s">
        <v>24</v>
      </c>
      <c r="C77" s="16" t="s">
        <v>1</v>
      </c>
      <c r="D77" s="117">
        <f>'posebni dio'!C142+'posebni dio'!C211</f>
        <v>45633</v>
      </c>
      <c r="E77" s="249">
        <f>'posebni dio'!D142+'posebni dio'!D211</f>
        <v>235000</v>
      </c>
      <c r="F77" s="117">
        <f>'posebni dio'!E142+'posebni dio'!E211</f>
        <v>14767</v>
      </c>
      <c r="G77" s="216">
        <f t="shared" si="5"/>
        <v>32.360353253128224</v>
      </c>
      <c r="H77" s="349">
        <f t="shared" si="3"/>
        <v>6.283829787234042</v>
      </c>
    </row>
    <row r="78" spans="1:8" s="74" customFormat="1" ht="12.75">
      <c r="A78" s="324">
        <v>426</v>
      </c>
      <c r="B78" s="340"/>
      <c r="C78" s="33" t="s">
        <v>86</v>
      </c>
      <c r="D78" s="114">
        <f>D79</f>
        <v>1999532</v>
      </c>
      <c r="E78" s="114">
        <f>E79</f>
        <v>14022650</v>
      </c>
      <c r="F78" s="114">
        <f>F79</f>
        <v>7163092</v>
      </c>
      <c r="G78" s="215">
        <f t="shared" si="5"/>
        <v>358.2384277921034</v>
      </c>
      <c r="H78" s="215">
        <f t="shared" si="3"/>
        <v>51.08229899484049</v>
      </c>
    </row>
    <row r="79" spans="1:8" s="3" customFormat="1" ht="12.75">
      <c r="A79" s="325"/>
      <c r="B79" s="341">
        <v>4262</v>
      </c>
      <c r="C79" s="32" t="s">
        <v>85</v>
      </c>
      <c r="D79" s="117">
        <f>'posebni dio'!C213+'posebni dio'!C144</f>
        <v>1999532</v>
      </c>
      <c r="E79" s="249">
        <f>'posebni dio'!D213+'posebni dio'!D144</f>
        <v>14022650</v>
      </c>
      <c r="F79" s="117">
        <f>'posebni dio'!E213+'posebni dio'!E144</f>
        <v>7163092</v>
      </c>
      <c r="G79" s="216">
        <f t="shared" si="5"/>
        <v>358.2384277921034</v>
      </c>
      <c r="H79" s="349">
        <f t="shared" si="3"/>
        <v>51.08229899484049</v>
      </c>
    </row>
    <row r="80" spans="1:8" s="3" customFormat="1" ht="27" customHeight="1">
      <c r="A80" s="326">
        <v>45</v>
      </c>
      <c r="B80" s="342"/>
      <c r="C80" s="346" t="s">
        <v>25</v>
      </c>
      <c r="D80" s="114">
        <f aca="true" t="shared" si="6" ref="D80:F81">D81</f>
        <v>4483109</v>
      </c>
      <c r="E80" s="114">
        <f t="shared" si="6"/>
        <v>10000000</v>
      </c>
      <c r="F80" s="114">
        <f t="shared" si="6"/>
        <v>4574617</v>
      </c>
      <c r="G80" s="215">
        <f t="shared" si="5"/>
        <v>102.04117276648861</v>
      </c>
      <c r="H80" s="215">
        <f t="shared" si="3"/>
        <v>45.74617</v>
      </c>
    </row>
    <row r="81" spans="1:8" s="3" customFormat="1" ht="12.75" customHeight="1">
      <c r="A81" s="326">
        <v>451</v>
      </c>
      <c r="B81" s="342"/>
      <c r="C81" s="10" t="s">
        <v>0</v>
      </c>
      <c r="D81" s="114">
        <f t="shared" si="6"/>
        <v>4483109</v>
      </c>
      <c r="E81" s="114">
        <f t="shared" si="6"/>
        <v>10000000</v>
      </c>
      <c r="F81" s="114">
        <f t="shared" si="6"/>
        <v>4574617</v>
      </c>
      <c r="G81" s="215">
        <f t="shared" si="5"/>
        <v>102.04117276648861</v>
      </c>
      <c r="H81" s="215">
        <f t="shared" si="3"/>
        <v>45.74617</v>
      </c>
    </row>
    <row r="82" spans="1:8" s="3" customFormat="1" ht="12.75" customHeight="1">
      <c r="A82" s="325"/>
      <c r="B82" s="331" t="s">
        <v>26</v>
      </c>
      <c r="C82" s="15" t="s">
        <v>0</v>
      </c>
      <c r="D82" s="117">
        <f>'posebni dio'!C147</f>
        <v>4483109</v>
      </c>
      <c r="E82" s="249">
        <f>'posebni dio'!D147</f>
        <v>10000000</v>
      </c>
      <c r="F82" s="117">
        <f>'posebni dio'!E147</f>
        <v>4574617</v>
      </c>
      <c r="G82" s="216">
        <f t="shared" si="5"/>
        <v>102.04117276648861</v>
      </c>
      <c r="H82" s="349">
        <f t="shared" si="3"/>
        <v>45.74617</v>
      </c>
    </row>
    <row r="83" spans="1:7" s="3" customFormat="1" ht="12.75">
      <c r="A83" s="325"/>
      <c r="B83" s="325"/>
      <c r="G83" s="85"/>
    </row>
    <row r="84" spans="1:7" s="3" customFormat="1" ht="12.75">
      <c r="A84" s="325"/>
      <c r="B84" s="325"/>
      <c r="G84" s="85"/>
    </row>
    <row r="85" spans="1:7" s="3" customFormat="1" ht="12.75">
      <c r="A85" s="325"/>
      <c r="B85" s="325"/>
      <c r="D85" s="33"/>
      <c r="E85" s="33"/>
      <c r="F85" s="33"/>
      <c r="G85" s="93"/>
    </row>
    <row r="86" spans="1:7" s="3" customFormat="1" ht="12.75">
      <c r="A86" s="325"/>
      <c r="B86" s="325"/>
      <c r="G86" s="85"/>
    </row>
    <row r="87" spans="1:7" s="3" customFormat="1" ht="12.75">
      <c r="A87" s="325"/>
      <c r="B87" s="325"/>
      <c r="G87" s="85"/>
    </row>
    <row r="88" spans="1:7" s="3" customFormat="1" ht="12.75">
      <c r="A88" s="325"/>
      <c r="B88" s="325"/>
      <c r="G88" s="85"/>
    </row>
    <row r="89" spans="1:7" s="3" customFormat="1" ht="12.75">
      <c r="A89" s="325"/>
      <c r="B89" s="325"/>
      <c r="G89" s="85"/>
    </row>
    <row r="90" spans="1:7" s="3" customFormat="1" ht="12.75">
      <c r="A90" s="325"/>
      <c r="B90" s="325"/>
      <c r="G90" s="85"/>
    </row>
    <row r="91" spans="1:7" s="3" customFormat="1" ht="12.75">
      <c r="A91" s="325"/>
      <c r="B91" s="325"/>
      <c r="G91" s="85"/>
    </row>
    <row r="92" spans="1:7" s="3" customFormat="1" ht="12.75">
      <c r="A92" s="325"/>
      <c r="B92" s="325"/>
      <c r="G92" s="85"/>
    </row>
    <row r="93" spans="1:7" s="3" customFormat="1" ht="12.75">
      <c r="A93" s="325"/>
      <c r="B93" s="325"/>
      <c r="G93" s="85"/>
    </row>
    <row r="94" spans="1:7" s="3" customFormat="1" ht="12.75">
      <c r="A94" s="325"/>
      <c r="B94" s="325"/>
      <c r="G94" s="85"/>
    </row>
    <row r="95" spans="1:7" s="3" customFormat="1" ht="12.75">
      <c r="A95" s="325"/>
      <c r="B95" s="325"/>
      <c r="G95" s="85"/>
    </row>
    <row r="96" spans="1:7" s="3" customFormat="1" ht="12.75">
      <c r="A96" s="325"/>
      <c r="B96" s="325"/>
      <c r="G96" s="85"/>
    </row>
    <row r="97" spans="1:7" s="3" customFormat="1" ht="12.75">
      <c r="A97" s="325"/>
      <c r="B97" s="325"/>
      <c r="G97" s="85"/>
    </row>
    <row r="98" spans="1:7" s="3" customFormat="1" ht="12.75">
      <c r="A98" s="325"/>
      <c r="B98" s="325"/>
      <c r="G98" s="85"/>
    </row>
    <row r="99" spans="1:7" s="3" customFormat="1" ht="12.75">
      <c r="A99" s="325"/>
      <c r="B99" s="325"/>
      <c r="G99" s="85"/>
    </row>
    <row r="100" spans="1:7" s="3" customFormat="1" ht="12.75">
      <c r="A100" s="325"/>
      <c r="B100" s="325"/>
      <c r="G100" s="85"/>
    </row>
    <row r="101" spans="1:7" s="3" customFormat="1" ht="12.75">
      <c r="A101" s="325"/>
      <c r="B101" s="325"/>
      <c r="G101" s="85"/>
    </row>
    <row r="102" spans="1:7" s="3" customFormat="1" ht="12.75">
      <c r="A102" s="325"/>
      <c r="B102" s="325"/>
      <c r="G102" s="85"/>
    </row>
    <row r="103" spans="1:7" s="3" customFormat="1" ht="12.75">
      <c r="A103" s="325"/>
      <c r="B103" s="325"/>
      <c r="G103" s="85"/>
    </row>
    <row r="104" spans="1:7" s="3" customFormat="1" ht="12.75">
      <c r="A104" s="325"/>
      <c r="B104" s="325"/>
      <c r="G104" s="85"/>
    </row>
    <row r="105" spans="1:7" s="3" customFormat="1" ht="12.75">
      <c r="A105" s="325"/>
      <c r="B105" s="325"/>
      <c r="G105" s="85"/>
    </row>
    <row r="106" spans="1:7" s="3" customFormat="1" ht="12.75">
      <c r="A106" s="325"/>
      <c r="B106" s="325"/>
      <c r="G106" s="85"/>
    </row>
    <row r="107" spans="1:7" s="3" customFormat="1" ht="12.75">
      <c r="A107" s="325"/>
      <c r="B107" s="325"/>
      <c r="G107" s="85"/>
    </row>
    <row r="108" spans="1:7" s="3" customFormat="1" ht="12.75">
      <c r="A108" s="325"/>
      <c r="B108" s="325"/>
      <c r="G108" s="85"/>
    </row>
    <row r="109" spans="1:7" s="3" customFormat="1" ht="12.75">
      <c r="A109" s="325"/>
      <c r="B109" s="325"/>
      <c r="G109" s="85"/>
    </row>
    <row r="110" spans="1:7" s="3" customFormat="1" ht="12.75">
      <c r="A110" s="325"/>
      <c r="B110" s="325"/>
      <c r="G110" s="85"/>
    </row>
    <row r="111" spans="1:7" s="3" customFormat="1" ht="12.75">
      <c r="A111" s="325"/>
      <c r="B111" s="325"/>
      <c r="G111" s="85"/>
    </row>
    <row r="112" spans="1:7" s="3" customFormat="1" ht="12.75">
      <c r="A112" s="325"/>
      <c r="B112" s="325"/>
      <c r="G112" s="85"/>
    </row>
    <row r="113" spans="1:7" s="3" customFormat="1" ht="12.75">
      <c r="A113" s="325"/>
      <c r="B113" s="325"/>
      <c r="G113" s="85"/>
    </row>
    <row r="114" spans="1:7" s="3" customFormat="1" ht="12.75">
      <c r="A114" s="325"/>
      <c r="B114" s="325"/>
      <c r="G114" s="85"/>
    </row>
    <row r="115" spans="1:7" s="3" customFormat="1" ht="12.75">
      <c r="A115" s="325"/>
      <c r="B115" s="325"/>
      <c r="G115" s="85"/>
    </row>
    <row r="116" spans="1:7" s="3" customFormat="1" ht="12.75">
      <c r="A116" s="325"/>
      <c r="B116" s="325"/>
      <c r="G116" s="85"/>
    </row>
    <row r="117" spans="1:7" s="3" customFormat="1" ht="12.75">
      <c r="A117" s="325"/>
      <c r="B117" s="325"/>
      <c r="G117" s="85"/>
    </row>
    <row r="118" spans="1:7" s="3" customFormat="1" ht="12.75">
      <c r="A118" s="325"/>
      <c r="B118" s="325"/>
      <c r="G118" s="85"/>
    </row>
    <row r="119" spans="1:7" s="3" customFormat="1" ht="12.75">
      <c r="A119" s="325"/>
      <c r="B119" s="325"/>
      <c r="G119" s="85"/>
    </row>
    <row r="120" spans="1:7" s="3" customFormat="1" ht="12.75">
      <c r="A120" s="325"/>
      <c r="B120" s="325"/>
      <c r="G120" s="85"/>
    </row>
    <row r="121" spans="1:7" s="3" customFormat="1" ht="12.75">
      <c r="A121" s="325"/>
      <c r="B121" s="325"/>
      <c r="G121" s="85"/>
    </row>
    <row r="122" spans="1:7" s="3" customFormat="1" ht="12.75">
      <c r="A122" s="325"/>
      <c r="B122" s="325"/>
      <c r="G122" s="85"/>
    </row>
    <row r="123" spans="1:7" s="3" customFormat="1" ht="12.75">
      <c r="A123" s="325"/>
      <c r="B123" s="325"/>
      <c r="G123" s="85"/>
    </row>
    <row r="124" spans="1:7" s="3" customFormat="1" ht="12.75">
      <c r="A124" s="325"/>
      <c r="B124" s="325"/>
      <c r="G124" s="85"/>
    </row>
    <row r="125" spans="1:7" s="3" customFormat="1" ht="12.75">
      <c r="A125" s="325"/>
      <c r="B125" s="325"/>
      <c r="G125" s="85"/>
    </row>
    <row r="126" spans="1:7" s="3" customFormat="1" ht="12.75">
      <c r="A126" s="325"/>
      <c r="B126" s="325"/>
      <c r="G126" s="85"/>
    </row>
    <row r="127" spans="1:7" s="3" customFormat="1" ht="12.75">
      <c r="A127" s="325"/>
      <c r="B127" s="325"/>
      <c r="G127" s="85"/>
    </row>
    <row r="128" spans="1:7" s="3" customFormat="1" ht="12.75">
      <c r="A128" s="325"/>
      <c r="B128" s="325"/>
      <c r="G128" s="85"/>
    </row>
    <row r="129" spans="1:7" s="3" customFormat="1" ht="12.75">
      <c r="A129" s="325"/>
      <c r="B129" s="325"/>
      <c r="G129" s="85"/>
    </row>
    <row r="130" spans="1:7" s="3" customFormat="1" ht="12.75">
      <c r="A130" s="325"/>
      <c r="B130" s="325"/>
      <c r="G130" s="85"/>
    </row>
    <row r="131" spans="1:7" s="3" customFormat="1" ht="12.75">
      <c r="A131" s="325"/>
      <c r="B131" s="325"/>
      <c r="G131" s="85"/>
    </row>
    <row r="132" spans="1:7" s="3" customFormat="1" ht="12.75">
      <c r="A132" s="325"/>
      <c r="B132" s="325"/>
      <c r="G132" s="85"/>
    </row>
    <row r="133" spans="1:7" s="3" customFormat="1" ht="12.75">
      <c r="A133" s="325"/>
      <c r="B133" s="325"/>
      <c r="G133" s="85"/>
    </row>
    <row r="134" spans="1:7" s="3" customFormat="1" ht="12.75">
      <c r="A134" s="325"/>
      <c r="B134" s="325"/>
      <c r="G134" s="85"/>
    </row>
    <row r="135" spans="1:7" s="3" customFormat="1" ht="12.75">
      <c r="A135" s="325"/>
      <c r="B135" s="325"/>
      <c r="G135" s="85"/>
    </row>
    <row r="136" spans="1:7" s="3" customFormat="1" ht="12.75">
      <c r="A136" s="325"/>
      <c r="B136" s="325"/>
      <c r="G136" s="85"/>
    </row>
    <row r="137" spans="1:7" s="3" customFormat="1" ht="12.75">
      <c r="A137" s="325"/>
      <c r="B137" s="325"/>
      <c r="G137" s="85"/>
    </row>
    <row r="138" spans="1:7" s="3" customFormat="1" ht="12.75">
      <c r="A138" s="325"/>
      <c r="B138" s="325"/>
      <c r="G138" s="85"/>
    </row>
    <row r="139" spans="1:7" s="3" customFormat="1" ht="12.75">
      <c r="A139" s="325"/>
      <c r="B139" s="325"/>
      <c r="G139" s="85"/>
    </row>
    <row r="140" spans="1:7" s="3" customFormat="1" ht="12.75">
      <c r="A140" s="325"/>
      <c r="B140" s="325"/>
      <c r="G140" s="85"/>
    </row>
    <row r="141" spans="1:7" s="3" customFormat="1" ht="12.75">
      <c r="A141" s="325"/>
      <c r="B141" s="325"/>
      <c r="G141" s="85"/>
    </row>
    <row r="142" spans="1:7" s="3" customFormat="1" ht="12.75">
      <c r="A142" s="325"/>
      <c r="B142" s="325"/>
      <c r="G142" s="85"/>
    </row>
    <row r="143" spans="1:7" s="3" customFormat="1" ht="12.75">
      <c r="A143" s="325"/>
      <c r="B143" s="325"/>
      <c r="G143" s="85"/>
    </row>
    <row r="144" spans="1:7" s="3" customFormat="1" ht="12.75">
      <c r="A144" s="325"/>
      <c r="B144" s="325"/>
      <c r="G144" s="85"/>
    </row>
    <row r="145" spans="1:7" s="3" customFormat="1" ht="12.75">
      <c r="A145" s="325"/>
      <c r="B145" s="325"/>
      <c r="G145" s="85"/>
    </row>
    <row r="146" spans="1:7" s="3" customFormat="1" ht="12.75">
      <c r="A146" s="325"/>
      <c r="B146" s="325"/>
      <c r="G146" s="85"/>
    </row>
    <row r="147" spans="1:7" s="3" customFormat="1" ht="12.75">
      <c r="A147" s="325"/>
      <c r="B147" s="325"/>
      <c r="G147" s="85"/>
    </row>
    <row r="148" spans="1:7" s="3" customFormat="1" ht="12.75">
      <c r="A148" s="325"/>
      <c r="B148" s="325"/>
      <c r="G148" s="85"/>
    </row>
    <row r="149" spans="1:7" s="3" customFormat="1" ht="12.75">
      <c r="A149" s="325"/>
      <c r="B149" s="325"/>
      <c r="G149" s="85"/>
    </row>
    <row r="150" spans="1:7" s="3" customFormat="1" ht="12.75">
      <c r="A150" s="325"/>
      <c r="B150" s="325"/>
      <c r="G150" s="85"/>
    </row>
    <row r="151" spans="1:7" s="3" customFormat="1" ht="12.75">
      <c r="A151" s="325"/>
      <c r="B151" s="325"/>
      <c r="G151" s="85"/>
    </row>
    <row r="152" spans="1:7" s="3" customFormat="1" ht="12.75">
      <c r="A152" s="325"/>
      <c r="B152" s="325"/>
      <c r="G152" s="85"/>
    </row>
    <row r="153" spans="1:7" s="3" customFormat="1" ht="12.75">
      <c r="A153" s="325"/>
      <c r="B153" s="325"/>
      <c r="G153" s="85"/>
    </row>
    <row r="154" spans="1:7" s="3" customFormat="1" ht="12.75">
      <c r="A154" s="325"/>
      <c r="B154" s="325"/>
      <c r="G154" s="85"/>
    </row>
    <row r="155" spans="1:7" s="3" customFormat="1" ht="12.75">
      <c r="A155" s="325"/>
      <c r="B155" s="325"/>
      <c r="G155" s="85"/>
    </row>
    <row r="156" spans="1:7" s="3" customFormat="1" ht="12.75">
      <c r="A156" s="325"/>
      <c r="B156" s="325"/>
      <c r="G156" s="85"/>
    </row>
    <row r="157" spans="1:7" s="3" customFormat="1" ht="12.75">
      <c r="A157" s="325"/>
      <c r="B157" s="325"/>
      <c r="G157" s="85"/>
    </row>
    <row r="158" spans="1:7" s="3" customFormat="1" ht="12.75">
      <c r="A158" s="325"/>
      <c r="B158" s="325"/>
      <c r="G158" s="85"/>
    </row>
    <row r="159" spans="1:7" s="3" customFormat="1" ht="12.75">
      <c r="A159" s="325"/>
      <c r="B159" s="325"/>
      <c r="G159" s="85"/>
    </row>
    <row r="160" spans="1:7" s="3" customFormat="1" ht="12.75">
      <c r="A160" s="325"/>
      <c r="B160" s="325"/>
      <c r="G160" s="85"/>
    </row>
    <row r="161" spans="1:7" s="3" customFormat="1" ht="12.75">
      <c r="A161" s="325"/>
      <c r="B161" s="325"/>
      <c r="G161" s="85"/>
    </row>
    <row r="162" spans="1:7" s="3" customFormat="1" ht="12.75">
      <c r="A162" s="325"/>
      <c r="B162" s="325"/>
      <c r="G162" s="85"/>
    </row>
    <row r="163" spans="1:7" s="3" customFormat="1" ht="12.75">
      <c r="A163" s="325"/>
      <c r="B163" s="325"/>
      <c r="G163" s="85"/>
    </row>
    <row r="164" spans="1:7" s="3" customFormat="1" ht="12.75">
      <c r="A164" s="325"/>
      <c r="B164" s="325"/>
      <c r="G164" s="85"/>
    </row>
    <row r="165" spans="1:7" s="3" customFormat="1" ht="12.75">
      <c r="A165" s="325"/>
      <c r="B165" s="325"/>
      <c r="G165" s="85"/>
    </row>
    <row r="166" spans="1:7" s="3" customFormat="1" ht="12.75">
      <c r="A166" s="325"/>
      <c r="B166" s="325"/>
      <c r="G166" s="85"/>
    </row>
    <row r="167" spans="1:7" s="3" customFormat="1" ht="12.75">
      <c r="A167" s="325"/>
      <c r="B167" s="325"/>
      <c r="G167" s="85"/>
    </row>
    <row r="168" spans="1:7" s="3" customFormat="1" ht="12.75">
      <c r="A168" s="325"/>
      <c r="B168" s="325"/>
      <c r="G168" s="85"/>
    </row>
    <row r="169" spans="1:7" s="3" customFormat="1" ht="12.75">
      <c r="A169" s="325"/>
      <c r="B169" s="325"/>
      <c r="G169" s="85"/>
    </row>
    <row r="170" spans="1:7" s="3" customFormat="1" ht="12.75">
      <c r="A170" s="325"/>
      <c r="B170" s="325"/>
      <c r="G170" s="85"/>
    </row>
    <row r="171" spans="1:7" s="3" customFormat="1" ht="12.75">
      <c r="A171" s="325"/>
      <c r="B171" s="325"/>
      <c r="G171" s="85"/>
    </row>
    <row r="172" spans="1:7" s="3" customFormat="1" ht="12.75">
      <c r="A172" s="325"/>
      <c r="B172" s="325"/>
      <c r="G172" s="85"/>
    </row>
    <row r="173" spans="1:7" s="3" customFormat="1" ht="12.75">
      <c r="A173" s="325"/>
      <c r="B173" s="325"/>
      <c r="G173" s="85"/>
    </row>
    <row r="174" spans="1:7" s="3" customFormat="1" ht="12.75">
      <c r="A174" s="325"/>
      <c r="B174" s="325"/>
      <c r="G174" s="85"/>
    </row>
    <row r="175" spans="1:7" s="3" customFormat="1" ht="12.75">
      <c r="A175" s="325"/>
      <c r="B175" s="325"/>
      <c r="G175" s="85"/>
    </row>
    <row r="176" spans="1:7" s="3" customFormat="1" ht="12.75">
      <c r="A176" s="325"/>
      <c r="B176" s="325"/>
      <c r="G176" s="85"/>
    </row>
    <row r="177" spans="1:7" s="3" customFormat="1" ht="12.75">
      <c r="A177" s="325"/>
      <c r="B177" s="325"/>
      <c r="G177" s="85"/>
    </row>
    <row r="178" spans="1:7" s="3" customFormat="1" ht="12.75">
      <c r="A178" s="325"/>
      <c r="B178" s="325"/>
      <c r="G178" s="85"/>
    </row>
    <row r="179" spans="1:7" s="3" customFormat="1" ht="12.75">
      <c r="A179" s="325"/>
      <c r="B179" s="325"/>
      <c r="G179" s="85"/>
    </row>
    <row r="180" spans="1:7" s="3" customFormat="1" ht="12.75">
      <c r="A180" s="325"/>
      <c r="B180" s="325"/>
      <c r="G180" s="85"/>
    </row>
    <row r="181" spans="1:7" s="3" customFormat="1" ht="12.75">
      <c r="A181" s="325"/>
      <c r="B181" s="325"/>
      <c r="G181" s="85"/>
    </row>
    <row r="182" spans="1:7" s="3" customFormat="1" ht="12.75">
      <c r="A182" s="325"/>
      <c r="B182" s="325"/>
      <c r="G182" s="85"/>
    </row>
    <row r="183" spans="1:7" s="3" customFormat="1" ht="12.75">
      <c r="A183" s="325"/>
      <c r="B183" s="325"/>
      <c r="G183" s="85"/>
    </row>
    <row r="184" spans="1:7" s="3" customFormat="1" ht="12.75">
      <c r="A184" s="325"/>
      <c r="B184" s="325"/>
      <c r="G184" s="85"/>
    </row>
    <row r="185" spans="1:7" s="3" customFormat="1" ht="12.75">
      <c r="A185" s="325"/>
      <c r="B185" s="325"/>
      <c r="G185" s="85"/>
    </row>
    <row r="186" spans="1:7" s="3" customFormat="1" ht="12.75">
      <c r="A186" s="325"/>
      <c r="B186" s="325"/>
      <c r="G186" s="85"/>
    </row>
    <row r="187" spans="1:7" s="3" customFormat="1" ht="12.75">
      <c r="A187" s="325"/>
      <c r="B187" s="325"/>
      <c r="G187" s="85"/>
    </row>
    <row r="188" spans="1:7" s="3" customFormat="1" ht="12.75">
      <c r="A188" s="325"/>
      <c r="B188" s="325"/>
      <c r="G188" s="85"/>
    </row>
    <row r="189" spans="1:7" s="3" customFormat="1" ht="12.75">
      <c r="A189" s="325"/>
      <c r="B189" s="325"/>
      <c r="G189" s="85"/>
    </row>
    <row r="190" spans="1:7" s="3" customFormat="1" ht="12.75">
      <c r="A190" s="325"/>
      <c r="B190" s="325"/>
      <c r="G190" s="85"/>
    </row>
    <row r="191" spans="1:7" s="3" customFormat="1" ht="12.75">
      <c r="A191" s="325"/>
      <c r="B191" s="325"/>
      <c r="G191" s="85"/>
    </row>
    <row r="192" spans="1:7" s="3" customFormat="1" ht="12.75">
      <c r="A192" s="325"/>
      <c r="B192" s="325"/>
      <c r="G192" s="85"/>
    </row>
    <row r="193" spans="1:7" s="3" customFormat="1" ht="12.75">
      <c r="A193" s="325"/>
      <c r="B193" s="325"/>
      <c r="G193" s="85"/>
    </row>
    <row r="194" spans="1:7" s="3" customFormat="1" ht="12.75">
      <c r="A194" s="325"/>
      <c r="B194" s="325"/>
      <c r="G194" s="85"/>
    </row>
    <row r="195" spans="1:7" s="3" customFormat="1" ht="12.75">
      <c r="A195" s="325"/>
      <c r="B195" s="325"/>
      <c r="G195" s="85"/>
    </row>
    <row r="196" spans="1:7" s="3" customFormat="1" ht="12.75">
      <c r="A196" s="325"/>
      <c r="B196" s="325"/>
      <c r="G196" s="85"/>
    </row>
    <row r="197" spans="1:7" s="3" customFormat="1" ht="12.75">
      <c r="A197" s="325"/>
      <c r="B197" s="325"/>
      <c r="G197" s="85"/>
    </row>
    <row r="198" spans="1:7" s="3" customFormat="1" ht="12.75">
      <c r="A198" s="325"/>
      <c r="B198" s="325"/>
      <c r="G198" s="85"/>
    </row>
    <row r="199" spans="1:7" s="3" customFormat="1" ht="12.75">
      <c r="A199" s="325"/>
      <c r="B199" s="325"/>
      <c r="G199" s="85"/>
    </row>
    <row r="200" spans="1:7" s="3" customFormat="1" ht="12.75">
      <c r="A200" s="325"/>
      <c r="B200" s="325"/>
      <c r="G200" s="85"/>
    </row>
    <row r="201" spans="1:7" s="3" customFormat="1" ht="12.75">
      <c r="A201" s="325"/>
      <c r="B201" s="325"/>
      <c r="G201" s="85"/>
    </row>
    <row r="202" spans="1:7" s="3" customFormat="1" ht="12.75">
      <c r="A202" s="325"/>
      <c r="B202" s="325"/>
      <c r="G202" s="85"/>
    </row>
    <row r="203" spans="1:7" s="3" customFormat="1" ht="12.75">
      <c r="A203" s="325"/>
      <c r="B203" s="325"/>
      <c r="G203" s="85"/>
    </row>
    <row r="204" spans="1:7" s="3" customFormat="1" ht="12.75">
      <c r="A204" s="325"/>
      <c r="B204" s="325"/>
      <c r="G204" s="85"/>
    </row>
    <row r="205" spans="1:7" s="3" customFormat="1" ht="12.75">
      <c r="A205" s="325"/>
      <c r="B205" s="325"/>
      <c r="G205" s="85"/>
    </row>
    <row r="206" spans="1:7" s="3" customFormat="1" ht="12.75">
      <c r="A206" s="325"/>
      <c r="B206" s="325"/>
      <c r="G206" s="85"/>
    </row>
    <row r="207" spans="1:7" s="3" customFormat="1" ht="12.75">
      <c r="A207" s="325"/>
      <c r="B207" s="325"/>
      <c r="G207" s="85"/>
    </row>
    <row r="208" spans="1:7" s="3" customFormat="1" ht="12.75">
      <c r="A208" s="325"/>
      <c r="B208" s="325"/>
      <c r="G208" s="85"/>
    </row>
    <row r="209" spans="1:7" s="3" customFormat="1" ht="12.75">
      <c r="A209" s="325"/>
      <c r="B209" s="325"/>
      <c r="G209" s="85"/>
    </row>
    <row r="210" spans="1:7" s="3" customFormat="1" ht="12.75">
      <c r="A210" s="325"/>
      <c r="B210" s="325"/>
      <c r="G210" s="85"/>
    </row>
    <row r="211" spans="1:7" s="3" customFormat="1" ht="12.75">
      <c r="A211" s="325"/>
      <c r="B211" s="325"/>
      <c r="G211" s="85"/>
    </row>
    <row r="212" spans="1:7" s="3" customFormat="1" ht="12.75">
      <c r="A212" s="325"/>
      <c r="B212" s="325"/>
      <c r="G212" s="85"/>
    </row>
    <row r="213" spans="1:7" s="3" customFormat="1" ht="12.75">
      <c r="A213" s="325"/>
      <c r="B213" s="325"/>
      <c r="G213" s="85"/>
    </row>
    <row r="214" spans="1:7" s="3" customFormat="1" ht="12.75">
      <c r="A214" s="325"/>
      <c r="B214" s="325"/>
      <c r="G214" s="85"/>
    </row>
    <row r="215" spans="1:7" s="3" customFormat="1" ht="12.75">
      <c r="A215" s="325"/>
      <c r="B215" s="325"/>
      <c r="G215" s="85"/>
    </row>
    <row r="216" spans="1:7" s="3" customFormat="1" ht="12.75">
      <c r="A216" s="325"/>
      <c r="B216" s="325"/>
      <c r="G216" s="85"/>
    </row>
    <row r="217" spans="1:7" s="3" customFormat="1" ht="12.75">
      <c r="A217" s="325"/>
      <c r="B217" s="325"/>
      <c r="G217" s="85"/>
    </row>
    <row r="218" spans="1:7" s="3" customFormat="1" ht="12.75">
      <c r="A218" s="325"/>
      <c r="B218" s="325"/>
      <c r="G218" s="85"/>
    </row>
    <row r="219" spans="1:7" s="3" customFormat="1" ht="12.75">
      <c r="A219" s="325"/>
      <c r="B219" s="325"/>
      <c r="G219" s="85"/>
    </row>
    <row r="220" spans="1:7" s="3" customFormat="1" ht="12.75">
      <c r="A220" s="325"/>
      <c r="B220" s="325"/>
      <c r="G220" s="85"/>
    </row>
    <row r="221" spans="1:7" s="3" customFormat="1" ht="12.75">
      <c r="A221" s="325"/>
      <c r="B221" s="325"/>
      <c r="G221" s="85"/>
    </row>
    <row r="222" spans="1:7" s="3" customFormat="1" ht="12.75">
      <c r="A222" s="325"/>
      <c r="B222" s="325"/>
      <c r="G222" s="85"/>
    </row>
    <row r="223" spans="1:7" s="3" customFormat="1" ht="12.75">
      <c r="A223" s="325"/>
      <c r="B223" s="325"/>
      <c r="G223" s="85"/>
    </row>
    <row r="224" spans="1:7" s="3" customFormat="1" ht="12.75">
      <c r="A224" s="325"/>
      <c r="B224" s="325"/>
      <c r="G224" s="85"/>
    </row>
    <row r="225" spans="1:7" s="3" customFormat="1" ht="12.75">
      <c r="A225" s="325"/>
      <c r="B225" s="325"/>
      <c r="G225" s="85"/>
    </row>
    <row r="226" spans="1:7" s="3" customFormat="1" ht="12.75">
      <c r="A226" s="325"/>
      <c r="B226" s="325"/>
      <c r="G226" s="85"/>
    </row>
    <row r="227" spans="1:7" s="3" customFormat="1" ht="12.75">
      <c r="A227" s="325"/>
      <c r="B227" s="325"/>
      <c r="G227" s="85"/>
    </row>
    <row r="228" spans="1:7" s="3" customFormat="1" ht="12.75">
      <c r="A228" s="325"/>
      <c r="B228" s="325"/>
      <c r="G228" s="85"/>
    </row>
    <row r="229" spans="1:7" s="3" customFormat="1" ht="12.75">
      <c r="A229" s="325"/>
      <c r="B229" s="325"/>
      <c r="G229" s="85"/>
    </row>
    <row r="230" spans="1:7" s="3" customFormat="1" ht="12.75">
      <c r="A230" s="325"/>
      <c r="B230" s="325"/>
      <c r="G230" s="85"/>
    </row>
    <row r="231" spans="1:7" s="3" customFormat="1" ht="12.75">
      <c r="A231" s="325"/>
      <c r="B231" s="325"/>
      <c r="G231" s="85"/>
    </row>
    <row r="232" spans="1:7" s="3" customFormat="1" ht="12.75">
      <c r="A232" s="325"/>
      <c r="B232" s="325"/>
      <c r="G232" s="85"/>
    </row>
    <row r="233" spans="1:7" s="3" customFormat="1" ht="12.75">
      <c r="A233" s="325"/>
      <c r="B233" s="325"/>
      <c r="G233" s="85"/>
    </row>
    <row r="234" spans="1:7" s="3" customFormat="1" ht="12.75">
      <c r="A234" s="325"/>
      <c r="B234" s="325"/>
      <c r="G234" s="85"/>
    </row>
    <row r="235" spans="1:7" s="3" customFormat="1" ht="12.75">
      <c r="A235" s="325"/>
      <c r="B235" s="325"/>
      <c r="G235" s="85"/>
    </row>
    <row r="236" spans="1:7" s="3" customFormat="1" ht="12.75">
      <c r="A236" s="325"/>
      <c r="B236" s="325"/>
      <c r="G236" s="85"/>
    </row>
    <row r="237" spans="1:7" s="3" customFormat="1" ht="12.75">
      <c r="A237" s="325"/>
      <c r="B237" s="325"/>
      <c r="G237" s="85"/>
    </row>
    <row r="238" spans="1:7" s="3" customFormat="1" ht="12.75">
      <c r="A238" s="325"/>
      <c r="B238" s="325"/>
      <c r="G238" s="85"/>
    </row>
    <row r="239" spans="1:7" s="3" customFormat="1" ht="12.75">
      <c r="A239" s="325"/>
      <c r="B239" s="325"/>
      <c r="G239" s="85"/>
    </row>
    <row r="240" spans="1:7" s="3" customFormat="1" ht="12.75">
      <c r="A240" s="325"/>
      <c r="B240" s="325"/>
      <c r="G240" s="85"/>
    </row>
    <row r="241" spans="1:7" s="3" customFormat="1" ht="12.75">
      <c r="A241" s="325"/>
      <c r="B241" s="325"/>
      <c r="G241" s="85"/>
    </row>
    <row r="242" spans="1:7" s="3" customFormat="1" ht="12.75">
      <c r="A242" s="325"/>
      <c r="B242" s="325"/>
      <c r="G242" s="85"/>
    </row>
    <row r="243" spans="1:7" s="3" customFormat="1" ht="12.75">
      <c r="A243" s="325"/>
      <c r="B243" s="325"/>
      <c r="G243" s="85"/>
    </row>
    <row r="244" spans="1:7" s="3" customFormat="1" ht="12.75">
      <c r="A244" s="325"/>
      <c r="B244" s="325"/>
      <c r="G244" s="85"/>
    </row>
    <row r="245" spans="1:7" s="3" customFormat="1" ht="12.75">
      <c r="A245" s="325"/>
      <c r="B245" s="325"/>
      <c r="G245" s="85"/>
    </row>
    <row r="246" spans="1:7" s="3" customFormat="1" ht="12.75">
      <c r="A246" s="325"/>
      <c r="B246" s="325"/>
      <c r="G246" s="85"/>
    </row>
    <row r="247" spans="1:7" s="3" customFormat="1" ht="12.75">
      <c r="A247" s="325"/>
      <c r="B247" s="325"/>
      <c r="G247" s="85"/>
    </row>
    <row r="248" spans="1:7" s="3" customFormat="1" ht="12.75">
      <c r="A248" s="325"/>
      <c r="B248" s="325"/>
      <c r="G248" s="85"/>
    </row>
    <row r="249" spans="1:7" s="3" customFormat="1" ht="12.75">
      <c r="A249" s="325"/>
      <c r="B249" s="325"/>
      <c r="G249" s="85"/>
    </row>
    <row r="250" spans="1:7" s="3" customFormat="1" ht="12.75">
      <c r="A250" s="325"/>
      <c r="B250" s="325"/>
      <c r="G250" s="85"/>
    </row>
    <row r="251" spans="1:7" s="3" customFormat="1" ht="12.75">
      <c r="A251" s="325"/>
      <c r="B251" s="325"/>
      <c r="G251" s="85"/>
    </row>
    <row r="252" spans="1:7" s="3" customFormat="1" ht="12.75">
      <c r="A252" s="325"/>
      <c r="B252" s="325"/>
      <c r="G252" s="85"/>
    </row>
    <row r="253" spans="1:7" s="3" customFormat="1" ht="12.75">
      <c r="A253" s="325"/>
      <c r="B253" s="325"/>
      <c r="G253" s="85"/>
    </row>
    <row r="254" spans="1:7" s="3" customFormat="1" ht="12.75">
      <c r="A254" s="325"/>
      <c r="B254" s="325"/>
      <c r="G254" s="85"/>
    </row>
    <row r="255" spans="1:7" s="3" customFormat="1" ht="12.75">
      <c r="A255" s="325"/>
      <c r="B255" s="325"/>
      <c r="G255" s="85"/>
    </row>
    <row r="256" spans="1:7" s="3" customFormat="1" ht="12.75">
      <c r="A256" s="325"/>
      <c r="B256" s="325"/>
      <c r="G256" s="85"/>
    </row>
    <row r="257" spans="1:7" s="3" customFormat="1" ht="12.75">
      <c r="A257" s="325"/>
      <c r="B257" s="325"/>
      <c r="G257" s="85"/>
    </row>
    <row r="258" spans="1:7" s="3" customFormat="1" ht="12.75">
      <c r="A258" s="325"/>
      <c r="B258" s="325"/>
      <c r="G258" s="85"/>
    </row>
    <row r="259" spans="1:7" s="3" customFormat="1" ht="12.75">
      <c r="A259" s="325"/>
      <c r="B259" s="325"/>
      <c r="G259" s="85"/>
    </row>
    <row r="260" spans="1:7" s="3" customFormat="1" ht="12.75">
      <c r="A260" s="325"/>
      <c r="B260" s="325"/>
      <c r="G260" s="85"/>
    </row>
    <row r="261" spans="1:7" s="3" customFormat="1" ht="12.75">
      <c r="A261" s="325"/>
      <c r="B261" s="325"/>
      <c r="G261" s="85"/>
    </row>
    <row r="262" spans="1:7" s="3" customFormat="1" ht="12.75">
      <c r="A262" s="325"/>
      <c r="B262" s="325"/>
      <c r="G262" s="85"/>
    </row>
    <row r="263" spans="1:7" s="3" customFormat="1" ht="12.75">
      <c r="A263" s="325"/>
      <c r="B263" s="325"/>
      <c r="G263" s="85"/>
    </row>
    <row r="264" spans="1:7" s="3" customFormat="1" ht="12.75">
      <c r="A264" s="325"/>
      <c r="B264" s="325"/>
      <c r="G264" s="85"/>
    </row>
    <row r="265" spans="1:7" s="3" customFormat="1" ht="12.75">
      <c r="A265" s="325"/>
      <c r="B265" s="325"/>
      <c r="G265" s="85"/>
    </row>
    <row r="266" spans="1:7" s="3" customFormat="1" ht="12.75">
      <c r="A266" s="325"/>
      <c r="B266" s="325"/>
      <c r="G266" s="85"/>
    </row>
    <row r="267" spans="1:7" s="3" customFormat="1" ht="12.75">
      <c r="A267" s="325"/>
      <c r="B267" s="325"/>
      <c r="G267" s="85"/>
    </row>
    <row r="268" spans="1:7" s="3" customFormat="1" ht="12.75">
      <c r="A268" s="325"/>
      <c r="B268" s="325"/>
      <c r="G268" s="85"/>
    </row>
    <row r="269" spans="1:7" s="3" customFormat="1" ht="12.75">
      <c r="A269" s="325"/>
      <c r="B269" s="325"/>
      <c r="G269" s="85"/>
    </row>
    <row r="270" spans="1:7" s="3" customFormat="1" ht="12.75">
      <c r="A270" s="325"/>
      <c r="B270" s="325"/>
      <c r="G270" s="85"/>
    </row>
    <row r="271" spans="1:7" s="3" customFormat="1" ht="12.75">
      <c r="A271" s="325"/>
      <c r="B271" s="325"/>
      <c r="G271" s="85"/>
    </row>
    <row r="272" spans="1:7" s="3" customFormat="1" ht="12.75">
      <c r="A272" s="325"/>
      <c r="B272" s="325"/>
      <c r="G272" s="85"/>
    </row>
    <row r="273" spans="1:7" s="3" customFormat="1" ht="12.75">
      <c r="A273" s="325"/>
      <c r="B273" s="325"/>
      <c r="G273" s="85"/>
    </row>
    <row r="274" spans="1:7" s="3" customFormat="1" ht="12.75">
      <c r="A274" s="325"/>
      <c r="B274" s="325"/>
      <c r="G274" s="85"/>
    </row>
    <row r="275" spans="1:7" s="3" customFormat="1" ht="12.75">
      <c r="A275" s="325"/>
      <c r="B275" s="325"/>
      <c r="G275" s="85"/>
    </row>
    <row r="276" spans="1:7" s="3" customFormat="1" ht="12.75">
      <c r="A276" s="325"/>
      <c r="B276" s="325"/>
      <c r="G276" s="85"/>
    </row>
    <row r="277" spans="1:7" s="3" customFormat="1" ht="12.75">
      <c r="A277" s="325"/>
      <c r="B277" s="325"/>
      <c r="G277" s="85"/>
    </row>
    <row r="278" spans="1:7" s="3" customFormat="1" ht="12.75">
      <c r="A278" s="325"/>
      <c r="B278" s="325"/>
      <c r="G278" s="85"/>
    </row>
    <row r="279" spans="1:7" s="3" customFormat="1" ht="12.75">
      <c r="A279" s="325"/>
      <c r="B279" s="325"/>
      <c r="G279" s="85"/>
    </row>
    <row r="280" spans="1:7" s="3" customFormat="1" ht="12.75">
      <c r="A280" s="325"/>
      <c r="B280" s="325"/>
      <c r="G280" s="85"/>
    </row>
    <row r="281" spans="1:7" s="3" customFormat="1" ht="12.75">
      <c r="A281" s="325"/>
      <c r="B281" s="325"/>
      <c r="G281" s="85"/>
    </row>
    <row r="282" spans="1:7" s="3" customFormat="1" ht="12.75">
      <c r="A282" s="325"/>
      <c r="B282" s="325"/>
      <c r="G282" s="85"/>
    </row>
    <row r="283" spans="1:7" s="3" customFormat="1" ht="12.75">
      <c r="A283" s="325"/>
      <c r="B283" s="325"/>
      <c r="G283" s="85"/>
    </row>
    <row r="284" spans="1:7" s="3" customFormat="1" ht="12.75">
      <c r="A284" s="325"/>
      <c r="B284" s="325"/>
      <c r="G284" s="85"/>
    </row>
    <row r="285" spans="1:7" s="3" customFormat="1" ht="12.75">
      <c r="A285" s="325"/>
      <c r="B285" s="325"/>
      <c r="G285" s="85"/>
    </row>
    <row r="286" spans="1:7" s="3" customFormat="1" ht="12.75">
      <c r="A286" s="325"/>
      <c r="B286" s="325"/>
      <c r="G286" s="85"/>
    </row>
    <row r="287" spans="1:7" s="3" customFormat="1" ht="12.75">
      <c r="A287" s="325"/>
      <c r="B287" s="325"/>
      <c r="G287" s="85"/>
    </row>
    <row r="288" spans="1:7" s="3" customFormat="1" ht="12.75">
      <c r="A288" s="325"/>
      <c r="B288" s="325"/>
      <c r="G288" s="85"/>
    </row>
    <row r="289" spans="1:7" s="3" customFormat="1" ht="12.75">
      <c r="A289" s="325"/>
      <c r="B289" s="325"/>
      <c r="G289" s="85"/>
    </row>
    <row r="290" spans="1:7" s="3" customFormat="1" ht="12.75">
      <c r="A290" s="325"/>
      <c r="B290" s="325"/>
      <c r="G290" s="85"/>
    </row>
    <row r="291" spans="1:7" s="3" customFormat="1" ht="12.75">
      <c r="A291" s="325"/>
      <c r="B291" s="325"/>
      <c r="G291" s="85"/>
    </row>
    <row r="292" spans="1:7" s="3" customFormat="1" ht="12.75">
      <c r="A292" s="325"/>
      <c r="B292" s="325"/>
      <c r="G292" s="85"/>
    </row>
    <row r="293" spans="1:7" s="3" customFormat="1" ht="12.75">
      <c r="A293" s="325"/>
      <c r="B293" s="325"/>
      <c r="G293" s="85"/>
    </row>
    <row r="294" spans="1:7" s="3" customFormat="1" ht="12.75">
      <c r="A294" s="325"/>
      <c r="B294" s="325"/>
      <c r="G294" s="85"/>
    </row>
    <row r="295" spans="1:7" s="3" customFormat="1" ht="12.75">
      <c r="A295" s="325"/>
      <c r="B295" s="325"/>
      <c r="G295" s="85"/>
    </row>
    <row r="296" spans="1:7" s="3" customFormat="1" ht="12.75">
      <c r="A296" s="325"/>
      <c r="B296" s="325"/>
      <c r="G296" s="85"/>
    </row>
    <row r="297" spans="1:7" s="3" customFormat="1" ht="12.75">
      <c r="A297" s="325"/>
      <c r="B297" s="325"/>
      <c r="G297" s="85"/>
    </row>
    <row r="298" spans="1:7" s="3" customFormat="1" ht="12.75">
      <c r="A298" s="325"/>
      <c r="B298" s="325"/>
      <c r="G298" s="85"/>
    </row>
    <row r="299" spans="1:7" s="3" customFormat="1" ht="12.75">
      <c r="A299" s="325"/>
      <c r="B299" s="325"/>
      <c r="G299" s="85"/>
    </row>
    <row r="300" spans="1:7" s="3" customFormat="1" ht="12.75">
      <c r="A300" s="325"/>
      <c r="B300" s="325"/>
      <c r="G300" s="85"/>
    </row>
    <row r="301" spans="1:7" s="3" customFormat="1" ht="12.75">
      <c r="A301" s="325"/>
      <c r="B301" s="325"/>
      <c r="G301" s="85"/>
    </row>
    <row r="302" spans="1:7" s="3" customFormat="1" ht="12.75">
      <c r="A302" s="325"/>
      <c r="B302" s="325"/>
      <c r="G302" s="85"/>
    </row>
    <row r="303" spans="1:7" s="3" customFormat="1" ht="12.75">
      <c r="A303" s="325"/>
      <c r="B303" s="325"/>
      <c r="G303" s="85"/>
    </row>
    <row r="304" spans="1:7" s="3" customFormat="1" ht="12.75">
      <c r="A304" s="325"/>
      <c r="B304" s="325"/>
      <c r="G304" s="85"/>
    </row>
    <row r="305" spans="1:7" s="3" customFormat="1" ht="12.75">
      <c r="A305" s="325"/>
      <c r="B305" s="325"/>
      <c r="G305" s="85"/>
    </row>
    <row r="306" spans="1:7" s="3" customFormat="1" ht="12.75">
      <c r="A306" s="325"/>
      <c r="B306" s="325"/>
      <c r="G306" s="85"/>
    </row>
    <row r="307" spans="1:7" s="3" customFormat="1" ht="12.75">
      <c r="A307" s="325"/>
      <c r="B307" s="325"/>
      <c r="G307" s="85"/>
    </row>
  </sheetData>
  <sheetProtection/>
  <mergeCells count="3">
    <mergeCell ref="A2:C2"/>
    <mergeCell ref="A1:H1"/>
    <mergeCell ref="A3:C3"/>
  </mergeCells>
  <printOptions horizontalCentered="1"/>
  <pageMargins left="0.1968503937007874" right="0.1968503937007874" top="0.4330708661417323" bottom="0.5118110236220472" header="0.1968503937007874" footer="0.31496062992125984"/>
  <pageSetup firstPageNumber="589" useFirstPageNumber="1" horizontalDpi="600" verticalDpi="600" orientation="portrait" paperSize="9" scale="85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D31" sqref="D31"/>
    </sheetView>
  </sheetViews>
  <sheetFormatPr defaultColWidth="11.421875" defaultRowHeight="12.75"/>
  <cols>
    <col min="1" max="1" width="5.00390625" style="95" customWidth="1"/>
    <col min="2" max="2" width="5.57421875" style="52" customWidth="1"/>
    <col min="3" max="3" width="43.28125" style="95" customWidth="1"/>
    <col min="4" max="4" width="11.8515625" style="51" customWidth="1"/>
    <col min="5" max="5" width="12.421875" style="243" customWidth="1"/>
    <col min="6" max="6" width="12.7109375" style="51" customWidth="1"/>
    <col min="7" max="7" width="8.00390625" style="99" customWidth="1"/>
    <col min="8" max="8" width="8.00390625" style="51" customWidth="1"/>
    <col min="9" max="16384" width="11.421875" style="51" customWidth="1"/>
  </cols>
  <sheetData>
    <row r="1" spans="1:7" ht="28.5" customHeight="1">
      <c r="A1" s="437" t="s">
        <v>34</v>
      </c>
      <c r="B1" s="412"/>
      <c r="C1" s="412"/>
      <c r="D1" s="401"/>
      <c r="E1" s="401"/>
      <c r="F1" s="401"/>
      <c r="G1" s="401"/>
    </row>
    <row r="2" spans="1:8" s="3" customFormat="1" ht="27" customHeight="1">
      <c r="A2" s="421" t="s">
        <v>244</v>
      </c>
      <c r="B2" s="422"/>
      <c r="C2" s="422"/>
      <c r="D2" s="261" t="s">
        <v>250</v>
      </c>
      <c r="E2" s="262" t="s">
        <v>249</v>
      </c>
      <c r="F2" s="262" t="s">
        <v>251</v>
      </c>
      <c r="G2" s="262" t="s">
        <v>243</v>
      </c>
      <c r="H2" s="301" t="s">
        <v>243</v>
      </c>
    </row>
    <row r="3" spans="1:8" s="3" customFormat="1" ht="12.75" customHeight="1">
      <c r="A3" s="438">
        <v>1</v>
      </c>
      <c r="B3" s="439"/>
      <c r="C3" s="439"/>
      <c r="D3" s="302">
        <v>2</v>
      </c>
      <c r="E3" s="302">
        <v>3</v>
      </c>
      <c r="F3" s="270">
        <v>4</v>
      </c>
      <c r="G3" s="302" t="s">
        <v>253</v>
      </c>
      <c r="H3" s="303" t="s">
        <v>254</v>
      </c>
    </row>
    <row r="4" spans="1:8" ht="24" customHeight="1">
      <c r="A4" s="77"/>
      <c r="B4" s="34"/>
      <c r="C4" s="77" t="s">
        <v>68</v>
      </c>
      <c r="D4" s="91">
        <f>-D6</f>
        <v>-6001041</v>
      </c>
      <c r="E4" s="91">
        <f>-E6</f>
        <v>0</v>
      </c>
      <c r="F4" s="91">
        <f>-F6</f>
        <v>0</v>
      </c>
      <c r="G4" s="97">
        <f>F4/D4*100</f>
        <v>0</v>
      </c>
      <c r="H4" s="390" t="s">
        <v>88</v>
      </c>
    </row>
    <row r="5" spans="1:7" ht="12" customHeight="1">
      <c r="A5" s="378"/>
      <c r="B5" s="35"/>
      <c r="C5" s="91"/>
      <c r="D5" s="92"/>
      <c r="E5" s="96"/>
      <c r="F5" s="96"/>
      <c r="G5" s="98"/>
    </row>
    <row r="6" spans="1:8" ht="24.75" customHeight="1">
      <c r="A6" s="378">
        <v>5</v>
      </c>
      <c r="B6" s="34"/>
      <c r="C6" s="94" t="s">
        <v>27</v>
      </c>
      <c r="D6" s="91">
        <f aca="true" t="shared" si="0" ref="D6:E8">D7</f>
        <v>6001041</v>
      </c>
      <c r="E6" s="91">
        <f t="shared" si="0"/>
        <v>0</v>
      </c>
      <c r="F6" s="91">
        <f>F7</f>
        <v>0</v>
      </c>
      <c r="G6" s="97">
        <f>F6/D6*100</f>
        <v>0</v>
      </c>
      <c r="H6" s="390" t="s">
        <v>88</v>
      </c>
    </row>
    <row r="7" spans="1:8" ht="24.75" customHeight="1">
      <c r="A7" s="324">
        <v>54</v>
      </c>
      <c r="B7" s="35"/>
      <c r="C7" s="76" t="s">
        <v>97</v>
      </c>
      <c r="D7" s="91">
        <f t="shared" si="0"/>
        <v>6001041</v>
      </c>
      <c r="E7" s="91">
        <f t="shared" si="0"/>
        <v>0</v>
      </c>
      <c r="F7" s="91">
        <f>F8</f>
        <v>0</v>
      </c>
      <c r="G7" s="97">
        <f>F7/D7*100</f>
        <v>0</v>
      </c>
      <c r="H7" s="390" t="s">
        <v>88</v>
      </c>
    </row>
    <row r="8" spans="1:8" ht="28.5" customHeight="1">
      <c r="A8" s="324">
        <v>545</v>
      </c>
      <c r="B8" s="34"/>
      <c r="C8" s="111" t="s">
        <v>211</v>
      </c>
      <c r="D8" s="91">
        <f t="shared" si="0"/>
        <v>6001041</v>
      </c>
      <c r="E8" s="91">
        <f t="shared" si="0"/>
        <v>0</v>
      </c>
      <c r="F8" s="91">
        <f>F9</f>
        <v>0</v>
      </c>
      <c r="G8" s="97">
        <f>F8/D8*100</f>
        <v>0</v>
      </c>
      <c r="H8" s="390" t="s">
        <v>88</v>
      </c>
    </row>
    <row r="9" spans="1:8" ht="27.75" customHeight="1">
      <c r="A9" s="393"/>
      <c r="B9" s="335">
        <v>5453</v>
      </c>
      <c r="C9" s="110" t="s">
        <v>212</v>
      </c>
      <c r="D9" s="96">
        <f>'posebni dio'!C130</f>
        <v>6001041</v>
      </c>
      <c r="E9" s="141"/>
      <c r="F9" s="92">
        <v>0</v>
      </c>
      <c r="G9" s="98">
        <f>F9/D9*100</f>
        <v>0</v>
      </c>
      <c r="H9" s="390"/>
    </row>
    <row r="10" spans="1:7" ht="24" customHeight="1">
      <c r="A10" s="393"/>
      <c r="B10" s="34"/>
      <c r="C10" s="76"/>
      <c r="D10" s="91"/>
      <c r="E10" s="128"/>
      <c r="F10" s="91"/>
      <c r="G10" s="97"/>
    </row>
    <row r="11" spans="1:7" ht="24" customHeight="1">
      <c r="A11" s="393"/>
      <c r="B11" s="35"/>
      <c r="C11" s="391"/>
      <c r="D11" s="92"/>
      <c r="E11" s="141"/>
      <c r="F11" s="92"/>
      <c r="G11" s="98"/>
    </row>
  </sheetData>
  <sheetProtection/>
  <mergeCells count="3">
    <mergeCell ref="A1:G1"/>
    <mergeCell ref="A2:C2"/>
    <mergeCell ref="A3:C3"/>
  </mergeCells>
  <printOptions horizontalCentered="1"/>
  <pageMargins left="0.1968503937007874" right="0.1968503937007874" top="0.4330708661417323" bottom="0.3937007874015748" header="0.2362204724409449" footer="0.31496062992125984"/>
  <pageSetup firstPageNumber="591" useFirstPageNumber="1" horizontalDpi="600" verticalDpi="600" orientation="portrait" paperSize="9" scale="85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21"/>
  <sheetViews>
    <sheetView tabSelected="1" zoomScalePageLayoutView="0" workbookViewId="0" topLeftCell="A288">
      <selection activeCell="B31" sqref="B31"/>
    </sheetView>
  </sheetViews>
  <sheetFormatPr defaultColWidth="11.421875" defaultRowHeight="12.75"/>
  <cols>
    <col min="1" max="1" width="6.421875" style="108" customWidth="1"/>
    <col min="2" max="2" width="54.57421875" style="36" customWidth="1"/>
    <col min="3" max="3" width="14.00390625" style="38" hidden="1" customWidth="1"/>
    <col min="4" max="4" width="13.7109375" style="223" customWidth="1"/>
    <col min="5" max="5" width="14.140625" style="38" customWidth="1"/>
    <col min="6" max="6" width="7.8515625" style="103" hidden="1" customWidth="1"/>
    <col min="7" max="7" width="8.57421875" style="36" customWidth="1"/>
    <col min="8" max="8" width="13.28125" style="36" customWidth="1"/>
    <col min="9" max="9" width="14.140625" style="36" customWidth="1"/>
    <col min="10" max="10" width="3.421875" style="36" customWidth="1"/>
    <col min="11" max="11" width="16.00390625" style="36" customWidth="1"/>
    <col min="12" max="12" width="5.8515625" style="36" customWidth="1"/>
    <col min="13" max="13" width="13.8515625" style="36" customWidth="1"/>
    <col min="14" max="16384" width="11.421875" style="36" customWidth="1"/>
  </cols>
  <sheetData>
    <row r="1" spans="1:7" ht="25.5" customHeight="1">
      <c r="A1" s="440" t="s">
        <v>76</v>
      </c>
      <c r="B1" s="440"/>
      <c r="C1" s="440"/>
      <c r="D1" s="440"/>
      <c r="E1" s="440"/>
      <c r="F1" s="440"/>
      <c r="G1" s="431"/>
    </row>
    <row r="2" spans="1:7" s="244" customFormat="1" ht="27" customHeight="1">
      <c r="A2" s="442" t="s">
        <v>244</v>
      </c>
      <c r="B2" s="443"/>
      <c r="C2" s="245" t="s">
        <v>242</v>
      </c>
      <c r="D2" s="262" t="s">
        <v>249</v>
      </c>
      <c r="E2" s="262" t="s">
        <v>251</v>
      </c>
      <c r="F2" s="246" t="s">
        <v>243</v>
      </c>
      <c r="G2" s="348" t="s">
        <v>243</v>
      </c>
    </row>
    <row r="3" spans="1:7" ht="12.75" customHeight="1">
      <c r="A3" s="441">
        <v>1</v>
      </c>
      <c r="B3" s="424"/>
      <c r="C3" s="272">
        <v>2</v>
      </c>
      <c r="D3" s="302">
        <v>2</v>
      </c>
      <c r="E3" s="302">
        <v>3</v>
      </c>
      <c r="F3" s="273" t="s">
        <v>241</v>
      </c>
      <c r="G3" s="351" t="s">
        <v>255</v>
      </c>
    </row>
    <row r="4" spans="1:13" s="68" customFormat="1" ht="33" customHeight="1">
      <c r="A4" s="394" t="s">
        <v>252</v>
      </c>
      <c r="B4" s="130" t="s">
        <v>117</v>
      </c>
      <c r="C4" s="128">
        <f>C6+C149+C215</f>
        <v>22338812493</v>
      </c>
      <c r="D4" s="128">
        <f>D6+D149+D215</f>
        <v>22465402429</v>
      </c>
      <c r="E4" s="128">
        <f>E6+E149+E215</f>
        <v>23469337903</v>
      </c>
      <c r="F4" s="129">
        <f>E4/C4*100</f>
        <v>105.06081247762948</v>
      </c>
      <c r="G4" s="129">
        <f>E4/D4*100</f>
        <v>104.46880698964931</v>
      </c>
      <c r="H4" s="32"/>
      <c r="I4" s="32"/>
      <c r="J4" s="32"/>
      <c r="K4" s="32"/>
      <c r="L4" s="32"/>
      <c r="M4" s="32"/>
    </row>
    <row r="5" spans="1:7" s="68" customFormat="1" ht="12.75" customHeight="1">
      <c r="A5" s="352"/>
      <c r="B5" s="127"/>
      <c r="C5" s="128"/>
      <c r="D5" s="128"/>
      <c r="E5" s="128"/>
      <c r="F5" s="129"/>
      <c r="G5" s="129"/>
    </row>
    <row r="6" spans="1:7" s="104" customFormat="1" ht="12" customHeight="1">
      <c r="A6" s="353">
        <v>100</v>
      </c>
      <c r="B6" s="290" t="s">
        <v>163</v>
      </c>
      <c r="C6" s="128">
        <f>C8+C15+C22+C78+C83+C88+C93+C98+C103+C107+C114+C119+C127+C131</f>
        <v>21175813862</v>
      </c>
      <c r="D6" s="128">
        <f>D8+D15+D22+D78+D83+D88+D93+D98+D103+D107+D114+D119+D131</f>
        <v>21205232490</v>
      </c>
      <c r="E6" s="128">
        <f>E8+E15+E22+E78+E83+E88+E93+E98+E103+E107+E114+E119+E131</f>
        <v>22149546193</v>
      </c>
      <c r="F6" s="129">
        <f>E6/C6*100</f>
        <v>104.59832305547114</v>
      </c>
      <c r="G6" s="129">
        <f aca="true" t="shared" si="0" ref="G6:G70">E6/D6*100</f>
        <v>104.4532107980675</v>
      </c>
    </row>
    <row r="7" spans="1:7" ht="12" customHeight="1">
      <c r="A7" s="354"/>
      <c r="B7" s="131"/>
      <c r="C7" s="128"/>
      <c r="D7" s="128"/>
      <c r="E7" s="128"/>
      <c r="F7" s="129"/>
      <c r="G7" s="129"/>
    </row>
    <row r="8" spans="1:7" ht="24.75" customHeight="1">
      <c r="A8" s="355" t="s">
        <v>155</v>
      </c>
      <c r="B8" s="133" t="s">
        <v>216</v>
      </c>
      <c r="C8" s="134">
        <f aca="true" t="shared" si="1" ref="C8:E9">C9</f>
        <v>18112129743</v>
      </c>
      <c r="D8" s="134">
        <f t="shared" si="1"/>
        <v>17960152740</v>
      </c>
      <c r="E8" s="134">
        <f t="shared" si="1"/>
        <v>18902152106</v>
      </c>
      <c r="F8" s="135">
        <f aca="true" t="shared" si="2" ref="F8:F13">E8/C8*100</f>
        <v>104.36184134174131</v>
      </c>
      <c r="G8" s="135">
        <f t="shared" si="0"/>
        <v>105.24494072871677</v>
      </c>
    </row>
    <row r="9" spans="1:7" ht="24.75" customHeight="1">
      <c r="A9" s="356">
        <v>37</v>
      </c>
      <c r="B9" s="136" t="s">
        <v>129</v>
      </c>
      <c r="C9" s="134">
        <f t="shared" si="1"/>
        <v>18112129743</v>
      </c>
      <c r="D9" s="134">
        <f t="shared" si="1"/>
        <v>17960152740</v>
      </c>
      <c r="E9" s="134">
        <f t="shared" si="1"/>
        <v>18902152106</v>
      </c>
      <c r="F9" s="135">
        <f t="shared" si="2"/>
        <v>104.36184134174131</v>
      </c>
      <c r="G9" s="135">
        <f t="shared" si="0"/>
        <v>105.24494072871677</v>
      </c>
    </row>
    <row r="10" spans="1:7" ht="12.75">
      <c r="A10" s="136">
        <v>371</v>
      </c>
      <c r="B10" s="136" t="s">
        <v>126</v>
      </c>
      <c r="C10" s="134">
        <f>SUM(C11:C13)</f>
        <v>18112129743</v>
      </c>
      <c r="D10" s="134">
        <f>SUM(D11:D13)</f>
        <v>17960152740</v>
      </c>
      <c r="E10" s="134">
        <f>SUM(E11:E13)</f>
        <v>18902152106</v>
      </c>
      <c r="F10" s="135">
        <f t="shared" si="2"/>
        <v>104.36184134174131</v>
      </c>
      <c r="G10" s="135">
        <f t="shared" si="0"/>
        <v>105.24494072871677</v>
      </c>
    </row>
    <row r="11" spans="1:7" ht="24.75" customHeight="1">
      <c r="A11" s="357" t="s">
        <v>127</v>
      </c>
      <c r="B11" s="137" t="s">
        <v>171</v>
      </c>
      <c r="C11" s="138">
        <v>121374727</v>
      </c>
      <c r="D11" s="250">
        <v>320779490</v>
      </c>
      <c r="E11" s="138">
        <v>980437252</v>
      </c>
      <c r="F11" s="139">
        <f t="shared" si="2"/>
        <v>807.7771017355202</v>
      </c>
      <c r="G11" s="358">
        <f t="shared" si="0"/>
        <v>305.64212568577875</v>
      </c>
    </row>
    <row r="12" spans="1:7" ht="24.75" customHeight="1">
      <c r="A12" s="357" t="s">
        <v>133</v>
      </c>
      <c r="B12" s="137" t="s">
        <v>149</v>
      </c>
      <c r="C12" s="138">
        <v>7108478639</v>
      </c>
      <c r="D12" s="250">
        <v>6690370000</v>
      </c>
      <c r="E12" s="138">
        <v>6218193578</v>
      </c>
      <c r="F12" s="139">
        <f t="shared" si="2"/>
        <v>87.47572995274214</v>
      </c>
      <c r="G12" s="358">
        <f t="shared" si="0"/>
        <v>92.94244680040117</v>
      </c>
    </row>
    <row r="13" spans="1:7" ht="24.75" customHeight="1">
      <c r="A13" s="357" t="s">
        <v>172</v>
      </c>
      <c r="B13" s="137" t="s">
        <v>173</v>
      </c>
      <c r="C13" s="138">
        <v>10882276377</v>
      </c>
      <c r="D13" s="250">
        <v>10949003250</v>
      </c>
      <c r="E13" s="138">
        <v>11703521276</v>
      </c>
      <c r="F13" s="139">
        <f t="shared" si="2"/>
        <v>107.54662784282638</v>
      </c>
      <c r="G13" s="358">
        <f t="shared" si="0"/>
        <v>106.89120286816976</v>
      </c>
    </row>
    <row r="14" spans="1:7" ht="12" customHeight="1">
      <c r="A14" s="359"/>
      <c r="B14" s="137"/>
      <c r="C14" s="138"/>
      <c r="D14" s="250"/>
      <c r="E14" s="138"/>
      <c r="F14" s="139"/>
      <c r="G14" s="358"/>
    </row>
    <row r="15" spans="1:7" ht="12.75" customHeight="1">
      <c r="A15" s="360" t="s">
        <v>156</v>
      </c>
      <c r="B15" s="140" t="s">
        <v>170</v>
      </c>
      <c r="C15" s="128">
        <f aca="true" t="shared" si="3" ref="C15:E16">SUM(C16)</f>
        <v>390264314</v>
      </c>
      <c r="D15" s="128">
        <f t="shared" si="3"/>
        <v>400000000</v>
      </c>
      <c r="E15" s="128">
        <f t="shared" si="3"/>
        <v>448632633</v>
      </c>
      <c r="F15" s="129">
        <f>E15/C15*100</f>
        <v>114.95609947057572</v>
      </c>
      <c r="G15" s="129">
        <f t="shared" si="0"/>
        <v>112.15815825</v>
      </c>
    </row>
    <row r="16" spans="1:7" ht="24.75" customHeight="1">
      <c r="A16" s="356">
        <v>37</v>
      </c>
      <c r="B16" s="136" t="s">
        <v>129</v>
      </c>
      <c r="C16" s="128">
        <f t="shared" si="3"/>
        <v>390264314</v>
      </c>
      <c r="D16" s="128">
        <f t="shared" si="3"/>
        <v>400000000</v>
      </c>
      <c r="E16" s="128">
        <f t="shared" si="3"/>
        <v>448632633</v>
      </c>
      <c r="F16" s="129">
        <f>E16/C16*100</f>
        <v>114.95609947057572</v>
      </c>
      <c r="G16" s="129">
        <f t="shared" si="0"/>
        <v>112.15815825</v>
      </c>
    </row>
    <row r="17" spans="1:7" ht="16.5" customHeight="1">
      <c r="A17" s="136">
        <v>371</v>
      </c>
      <c r="B17" s="136" t="s">
        <v>126</v>
      </c>
      <c r="C17" s="128">
        <f>SUM(C18:C20)</f>
        <v>390264314</v>
      </c>
      <c r="D17" s="128">
        <f>SUM(D18:D20)</f>
        <v>400000000</v>
      </c>
      <c r="E17" s="128">
        <f>SUM(E18:E20)</f>
        <v>448632633</v>
      </c>
      <c r="F17" s="129">
        <f>E17/C17*100</f>
        <v>114.95609947057572</v>
      </c>
      <c r="G17" s="129">
        <f t="shared" si="0"/>
        <v>112.15815825</v>
      </c>
    </row>
    <row r="18" spans="1:7" ht="24.75" customHeight="1">
      <c r="A18" s="361">
        <v>3711</v>
      </c>
      <c r="B18" s="137" t="s">
        <v>171</v>
      </c>
      <c r="C18" s="141"/>
      <c r="D18" s="250">
        <v>3000000</v>
      </c>
      <c r="E18" s="141">
        <v>2471269</v>
      </c>
      <c r="F18" s="142"/>
      <c r="G18" s="358">
        <f t="shared" si="0"/>
        <v>82.37563333333333</v>
      </c>
    </row>
    <row r="19" spans="1:7" ht="24.75" customHeight="1">
      <c r="A19" s="362">
        <v>3712</v>
      </c>
      <c r="B19" s="137" t="s">
        <v>149</v>
      </c>
      <c r="C19" s="141">
        <v>192403918</v>
      </c>
      <c r="D19" s="250">
        <v>145000000</v>
      </c>
      <c r="E19" s="141">
        <v>166895722</v>
      </c>
      <c r="F19" s="142">
        <f>E19/C19*100</f>
        <v>86.74237184712631</v>
      </c>
      <c r="G19" s="358">
        <f t="shared" si="0"/>
        <v>115.10049793103447</v>
      </c>
    </row>
    <row r="20" spans="1:7" ht="24.75" customHeight="1">
      <c r="A20" s="362">
        <v>3714</v>
      </c>
      <c r="B20" s="350" t="s">
        <v>148</v>
      </c>
      <c r="C20" s="144">
        <v>197860396</v>
      </c>
      <c r="D20" s="251">
        <v>252000000</v>
      </c>
      <c r="E20" s="144">
        <v>279265642</v>
      </c>
      <c r="F20" s="179">
        <f>E20/C20*100</f>
        <v>141.14276916740832</v>
      </c>
      <c r="G20" s="363">
        <f t="shared" si="0"/>
        <v>110.8196992063492</v>
      </c>
    </row>
    <row r="21" spans="1:7" ht="12" customHeight="1">
      <c r="A21" s="364"/>
      <c r="B21" s="143"/>
      <c r="C21" s="144"/>
      <c r="D21" s="251"/>
      <c r="E21" s="144"/>
      <c r="F21" s="179"/>
      <c r="G21" s="363"/>
    </row>
    <row r="22" spans="1:7" ht="24.75" customHeight="1">
      <c r="A22" s="355" t="s">
        <v>158</v>
      </c>
      <c r="B22" s="145" t="s">
        <v>118</v>
      </c>
      <c r="C22" s="134">
        <f>C23+C33+C65+C71+C74</f>
        <v>298360883</v>
      </c>
      <c r="D22" s="134">
        <f>D23+D33+D65+D71+D74</f>
        <v>327969350</v>
      </c>
      <c r="E22" s="134">
        <f>E23+E33+E65+E71+E74</f>
        <v>301328884</v>
      </c>
      <c r="F22" s="135">
        <f aca="true" t="shared" si="4" ref="F22:F53">E22/C22*100</f>
        <v>100.99476880821538</v>
      </c>
      <c r="G22" s="135">
        <f t="shared" si="0"/>
        <v>91.87714766639017</v>
      </c>
    </row>
    <row r="23" spans="1:7" ht="12.75">
      <c r="A23" s="365">
        <v>31</v>
      </c>
      <c r="B23" s="145" t="s">
        <v>47</v>
      </c>
      <c r="C23" s="134">
        <f>C24+C28+C30</f>
        <v>202060849</v>
      </c>
      <c r="D23" s="134">
        <f>D24+D28+D30</f>
        <v>217451000</v>
      </c>
      <c r="E23" s="134">
        <f>E24+E28+E30</f>
        <v>205915006</v>
      </c>
      <c r="F23" s="135">
        <f t="shared" si="4"/>
        <v>101.90742393644005</v>
      </c>
      <c r="G23" s="135">
        <f t="shared" si="0"/>
        <v>94.69489954058615</v>
      </c>
    </row>
    <row r="24" spans="1:7" ht="12.75">
      <c r="A24" s="365">
        <v>311</v>
      </c>
      <c r="B24" s="145" t="s">
        <v>96</v>
      </c>
      <c r="C24" s="134">
        <f>SUM(C25:C27)</f>
        <v>169584404</v>
      </c>
      <c r="D24" s="134">
        <f>SUM(D25:D27)</f>
        <v>178136000</v>
      </c>
      <c r="E24" s="134">
        <f>SUM(E25:E27)</f>
        <v>168333960</v>
      </c>
      <c r="F24" s="135">
        <f t="shared" si="4"/>
        <v>99.26264210003652</v>
      </c>
      <c r="G24" s="135">
        <f t="shared" si="0"/>
        <v>94.49744015808147</v>
      </c>
    </row>
    <row r="25" spans="1:7" ht="12.75">
      <c r="A25" s="366">
        <v>3111</v>
      </c>
      <c r="B25" s="146" t="s">
        <v>49</v>
      </c>
      <c r="C25" s="138">
        <v>152885664</v>
      </c>
      <c r="D25" s="250">
        <v>160919000</v>
      </c>
      <c r="E25" s="138">
        <v>150167742</v>
      </c>
      <c r="F25" s="139">
        <f t="shared" si="4"/>
        <v>98.22225189145269</v>
      </c>
      <c r="G25" s="358">
        <f t="shared" si="0"/>
        <v>93.31883867038697</v>
      </c>
    </row>
    <row r="26" spans="1:7" ht="12.75">
      <c r="A26" s="366">
        <v>3113</v>
      </c>
      <c r="B26" s="146" t="s">
        <v>92</v>
      </c>
      <c r="C26" s="138">
        <v>2057799</v>
      </c>
      <c r="D26" s="250">
        <v>2550000</v>
      </c>
      <c r="E26" s="138">
        <v>813537</v>
      </c>
      <c r="F26" s="139">
        <f t="shared" si="4"/>
        <v>39.5343276967284</v>
      </c>
      <c r="G26" s="358">
        <f t="shared" si="0"/>
        <v>31.90341176470588</v>
      </c>
    </row>
    <row r="27" spans="1:7" ht="12.75">
      <c r="A27" s="366">
        <v>3114</v>
      </c>
      <c r="B27" s="146" t="s">
        <v>136</v>
      </c>
      <c r="C27" s="138">
        <v>14640941</v>
      </c>
      <c r="D27" s="250">
        <v>14667000</v>
      </c>
      <c r="E27" s="138">
        <v>17352681</v>
      </c>
      <c r="F27" s="139">
        <f t="shared" si="4"/>
        <v>118.52162371257423</v>
      </c>
      <c r="G27" s="358">
        <f t="shared" si="0"/>
        <v>118.31104520351809</v>
      </c>
    </row>
    <row r="28" spans="1:7" ht="12.75">
      <c r="A28" s="365">
        <v>312</v>
      </c>
      <c r="B28" s="145" t="s">
        <v>51</v>
      </c>
      <c r="C28" s="134">
        <f>C29</f>
        <v>4990819</v>
      </c>
      <c r="D28" s="134">
        <f>D29</f>
        <v>8550000</v>
      </c>
      <c r="E28" s="134">
        <f>E29</f>
        <v>8806769</v>
      </c>
      <c r="F28" s="135">
        <f t="shared" si="4"/>
        <v>176.45939474062274</v>
      </c>
      <c r="G28" s="135">
        <f t="shared" si="0"/>
        <v>103.00314619883042</v>
      </c>
    </row>
    <row r="29" spans="1:7" ht="12.75">
      <c r="A29" s="367">
        <v>3121</v>
      </c>
      <c r="B29" s="147" t="s">
        <v>51</v>
      </c>
      <c r="C29" s="148">
        <v>4990819</v>
      </c>
      <c r="D29" s="252">
        <v>8550000</v>
      </c>
      <c r="E29" s="148">
        <v>8806769</v>
      </c>
      <c r="F29" s="180">
        <f t="shared" si="4"/>
        <v>176.45939474062274</v>
      </c>
      <c r="G29" s="368">
        <f t="shared" si="0"/>
        <v>103.00314619883042</v>
      </c>
    </row>
    <row r="30" spans="1:7" ht="12.75">
      <c r="A30" s="365">
        <v>313</v>
      </c>
      <c r="B30" s="145" t="s">
        <v>52</v>
      </c>
      <c r="C30" s="134">
        <f>SUM(C31:C32)</f>
        <v>27485626</v>
      </c>
      <c r="D30" s="134">
        <f>SUM(D31:D32)</f>
        <v>30765000</v>
      </c>
      <c r="E30" s="134">
        <f>SUM(E31:E32)</f>
        <v>28774277</v>
      </c>
      <c r="F30" s="135">
        <f t="shared" si="4"/>
        <v>104.68845424877715</v>
      </c>
      <c r="G30" s="135">
        <f t="shared" si="0"/>
        <v>93.52926052332195</v>
      </c>
    </row>
    <row r="31" spans="1:7" ht="12.75">
      <c r="A31" s="367">
        <v>3132</v>
      </c>
      <c r="B31" s="147" t="s">
        <v>94</v>
      </c>
      <c r="C31" s="148">
        <v>24710997</v>
      </c>
      <c r="D31" s="252">
        <v>27659000</v>
      </c>
      <c r="E31" s="148">
        <v>25929839</v>
      </c>
      <c r="F31" s="180">
        <f t="shared" si="4"/>
        <v>104.9323869854381</v>
      </c>
      <c r="G31" s="180">
        <f t="shared" si="0"/>
        <v>93.74828807982935</v>
      </c>
    </row>
    <row r="32" spans="1:7" ht="12.75">
      <c r="A32" s="367">
        <v>3133</v>
      </c>
      <c r="B32" s="147" t="s">
        <v>95</v>
      </c>
      <c r="C32" s="148">
        <v>2774629</v>
      </c>
      <c r="D32" s="252">
        <v>3106000</v>
      </c>
      <c r="E32" s="148">
        <v>2844438</v>
      </c>
      <c r="F32" s="180">
        <f t="shared" si="4"/>
        <v>102.51597600976564</v>
      </c>
      <c r="G32" s="180">
        <f t="shared" si="0"/>
        <v>91.57881519639407</v>
      </c>
    </row>
    <row r="33" spans="1:7" s="37" customFormat="1" ht="12.75">
      <c r="A33" s="365">
        <v>32</v>
      </c>
      <c r="B33" s="132" t="s">
        <v>2</v>
      </c>
      <c r="C33" s="134">
        <f>C34+C39+C45+C55+C57</f>
        <v>82527561</v>
      </c>
      <c r="D33" s="134">
        <f>D34+D39+D45+D55+D57</f>
        <v>98608350</v>
      </c>
      <c r="E33" s="134">
        <f>E34+E39+E45+E55+E57</f>
        <v>83280142</v>
      </c>
      <c r="F33" s="135">
        <f t="shared" si="4"/>
        <v>100.91191474809247</v>
      </c>
      <c r="G33" s="135">
        <f t="shared" si="0"/>
        <v>84.45546649954086</v>
      </c>
    </row>
    <row r="34" spans="1:7" ht="12.75">
      <c r="A34" s="365">
        <v>321</v>
      </c>
      <c r="B34" s="145" t="s">
        <v>6</v>
      </c>
      <c r="C34" s="134">
        <f>SUM(C35:C38)</f>
        <v>9167762</v>
      </c>
      <c r="D34" s="134">
        <f>SUM(D35:D38)</f>
        <v>9100000</v>
      </c>
      <c r="E34" s="134">
        <f>SUM(E35:E38)</f>
        <v>7965145</v>
      </c>
      <c r="F34" s="135">
        <f t="shared" si="4"/>
        <v>86.88210928686848</v>
      </c>
      <c r="G34" s="135">
        <f t="shared" si="0"/>
        <v>87.52906593406593</v>
      </c>
    </row>
    <row r="35" spans="1:7" ht="12.75">
      <c r="A35" s="367">
        <v>3211</v>
      </c>
      <c r="B35" s="149" t="s">
        <v>53</v>
      </c>
      <c r="C35" s="148">
        <v>1698805</v>
      </c>
      <c r="D35" s="252">
        <v>1500000</v>
      </c>
      <c r="E35" s="148">
        <v>1145056</v>
      </c>
      <c r="F35" s="180">
        <f t="shared" si="4"/>
        <v>67.40361607129718</v>
      </c>
      <c r="G35" s="368">
        <f t="shared" si="0"/>
        <v>76.33706666666666</v>
      </c>
    </row>
    <row r="36" spans="1:7" ht="12.75">
      <c r="A36" s="367">
        <v>3212</v>
      </c>
      <c r="B36" s="149" t="s">
        <v>54</v>
      </c>
      <c r="C36" s="148">
        <v>6824173</v>
      </c>
      <c r="D36" s="252">
        <v>6850000</v>
      </c>
      <c r="E36" s="148">
        <v>6431743</v>
      </c>
      <c r="F36" s="180">
        <f t="shared" si="4"/>
        <v>94.24941307906467</v>
      </c>
      <c r="G36" s="368">
        <f t="shared" si="0"/>
        <v>93.89405839416058</v>
      </c>
    </row>
    <row r="37" spans="1:7" ht="12.75">
      <c r="A37" s="369" t="s">
        <v>4</v>
      </c>
      <c r="B37" s="150" t="s">
        <v>5</v>
      </c>
      <c r="C37" s="148">
        <v>555431</v>
      </c>
      <c r="D37" s="252">
        <v>600000</v>
      </c>
      <c r="E37" s="148">
        <v>331342</v>
      </c>
      <c r="F37" s="180">
        <f t="shared" si="4"/>
        <v>59.654934636345466</v>
      </c>
      <c r="G37" s="368">
        <f t="shared" si="0"/>
        <v>55.223666666666674</v>
      </c>
    </row>
    <row r="38" spans="1:7" ht="12.75">
      <c r="A38" s="369" t="s">
        <v>137</v>
      </c>
      <c r="B38" s="150" t="s">
        <v>138</v>
      </c>
      <c r="C38" s="148">
        <v>89353</v>
      </c>
      <c r="D38" s="252">
        <v>150000</v>
      </c>
      <c r="E38" s="148">
        <v>57004</v>
      </c>
      <c r="F38" s="180">
        <f t="shared" si="4"/>
        <v>63.79640303067609</v>
      </c>
      <c r="G38" s="368">
        <f t="shared" si="0"/>
        <v>38.00266666666667</v>
      </c>
    </row>
    <row r="39" spans="1:7" ht="12.75">
      <c r="A39" s="365">
        <v>322</v>
      </c>
      <c r="B39" s="145" t="s">
        <v>55</v>
      </c>
      <c r="C39" s="134">
        <f>SUM(C40:C44)</f>
        <v>12910316</v>
      </c>
      <c r="D39" s="134">
        <f>SUM(D40:D44)</f>
        <v>14415000</v>
      </c>
      <c r="E39" s="134">
        <f>SUM(E40:E44)</f>
        <v>13112102</v>
      </c>
      <c r="F39" s="135">
        <f t="shared" si="4"/>
        <v>101.56298265666</v>
      </c>
      <c r="G39" s="135">
        <f t="shared" si="0"/>
        <v>90.96151231356227</v>
      </c>
    </row>
    <row r="40" spans="1:7" ht="12.75">
      <c r="A40" s="370">
        <v>3221</v>
      </c>
      <c r="B40" s="146" t="s">
        <v>56</v>
      </c>
      <c r="C40" s="138">
        <v>4957190</v>
      </c>
      <c r="D40" s="250">
        <v>5865000</v>
      </c>
      <c r="E40" s="138">
        <v>5898907</v>
      </c>
      <c r="F40" s="139">
        <f t="shared" si="4"/>
        <v>118.99699224762416</v>
      </c>
      <c r="G40" s="358">
        <f t="shared" si="0"/>
        <v>100.57812446717817</v>
      </c>
    </row>
    <row r="41" spans="1:7" ht="12.75">
      <c r="A41" s="370">
        <v>3223</v>
      </c>
      <c r="B41" s="146" t="s">
        <v>57</v>
      </c>
      <c r="C41" s="138">
        <v>7130592</v>
      </c>
      <c r="D41" s="250">
        <v>7450000</v>
      </c>
      <c r="E41" s="138">
        <v>6575545</v>
      </c>
      <c r="F41" s="139">
        <f t="shared" si="4"/>
        <v>92.21597589653146</v>
      </c>
      <c r="G41" s="358">
        <f t="shared" si="0"/>
        <v>88.26234899328858</v>
      </c>
    </row>
    <row r="42" spans="1:7" ht="12.75">
      <c r="A42" s="370">
        <v>3224</v>
      </c>
      <c r="B42" s="151" t="s">
        <v>7</v>
      </c>
      <c r="C42" s="138">
        <v>641235</v>
      </c>
      <c r="D42" s="250">
        <v>765000</v>
      </c>
      <c r="E42" s="138">
        <v>485816</v>
      </c>
      <c r="F42" s="139">
        <f t="shared" si="4"/>
        <v>75.76255195053295</v>
      </c>
      <c r="G42" s="358">
        <f t="shared" si="0"/>
        <v>63.50535947712418</v>
      </c>
    </row>
    <row r="43" spans="1:7" ht="12.75">
      <c r="A43" s="370" t="s">
        <v>8</v>
      </c>
      <c r="B43" s="151" t="s">
        <v>9</v>
      </c>
      <c r="C43" s="138">
        <v>136582</v>
      </c>
      <c r="D43" s="250">
        <v>265000</v>
      </c>
      <c r="E43" s="138">
        <v>100023</v>
      </c>
      <c r="F43" s="139">
        <f t="shared" si="4"/>
        <v>73.23292966862398</v>
      </c>
      <c r="G43" s="358">
        <f t="shared" si="0"/>
        <v>37.744528301886795</v>
      </c>
    </row>
    <row r="44" spans="1:7" ht="12.75">
      <c r="A44" s="370" t="s">
        <v>139</v>
      </c>
      <c r="B44" s="151" t="s">
        <v>140</v>
      </c>
      <c r="C44" s="138">
        <v>44717</v>
      </c>
      <c r="D44" s="250">
        <v>70000</v>
      </c>
      <c r="E44" s="138">
        <v>51811</v>
      </c>
      <c r="F44" s="139">
        <f t="shared" si="4"/>
        <v>115.86421271552206</v>
      </c>
      <c r="G44" s="358">
        <f t="shared" si="0"/>
        <v>74.01571428571428</v>
      </c>
    </row>
    <row r="45" spans="1:7" ht="12.75">
      <c r="A45" s="365">
        <v>323</v>
      </c>
      <c r="B45" s="145" t="s">
        <v>10</v>
      </c>
      <c r="C45" s="134">
        <f>SUM(C46:C54)</f>
        <v>56475520</v>
      </c>
      <c r="D45" s="134">
        <f>SUM(D46:D54)</f>
        <v>71128350</v>
      </c>
      <c r="E45" s="134">
        <f>SUM(E46:E54)</f>
        <v>58885977</v>
      </c>
      <c r="F45" s="135">
        <f t="shared" si="4"/>
        <v>104.26814485284952</v>
      </c>
      <c r="G45" s="135">
        <f t="shared" si="0"/>
        <v>82.7883354527414</v>
      </c>
    </row>
    <row r="46" spans="1:7" ht="12.75">
      <c r="A46" s="366">
        <v>3231</v>
      </c>
      <c r="B46" s="152" t="s">
        <v>58</v>
      </c>
      <c r="C46" s="138">
        <v>10201061</v>
      </c>
      <c r="D46" s="250">
        <v>10225000</v>
      </c>
      <c r="E46" s="138">
        <v>10145488</v>
      </c>
      <c r="F46" s="139">
        <f t="shared" si="4"/>
        <v>99.45522333412181</v>
      </c>
      <c r="G46" s="358">
        <f t="shared" si="0"/>
        <v>99.22237652811737</v>
      </c>
    </row>
    <row r="47" spans="1:7" ht="12.75">
      <c r="A47" s="366">
        <v>3232</v>
      </c>
      <c r="B47" s="151" t="s">
        <v>11</v>
      </c>
      <c r="C47" s="138">
        <v>5674983</v>
      </c>
      <c r="D47" s="250">
        <v>21091350</v>
      </c>
      <c r="E47" s="138">
        <v>19355789</v>
      </c>
      <c r="F47" s="139">
        <f t="shared" si="4"/>
        <v>341.0721935202273</v>
      </c>
      <c r="G47" s="358">
        <f t="shared" si="0"/>
        <v>91.77121900684403</v>
      </c>
    </row>
    <row r="48" spans="1:7" ht="12.75">
      <c r="A48" s="366">
        <v>3233</v>
      </c>
      <c r="B48" s="153" t="s">
        <v>59</v>
      </c>
      <c r="C48" s="138">
        <v>771318</v>
      </c>
      <c r="D48" s="250">
        <v>900000</v>
      </c>
      <c r="E48" s="138">
        <v>627315</v>
      </c>
      <c r="F48" s="139">
        <f t="shared" si="4"/>
        <v>81.33026844958889</v>
      </c>
      <c r="G48" s="358">
        <f t="shared" si="0"/>
        <v>69.70166666666667</v>
      </c>
    </row>
    <row r="49" spans="1:7" ht="12.75">
      <c r="A49" s="366">
        <v>3234</v>
      </c>
      <c r="B49" s="153" t="s">
        <v>60</v>
      </c>
      <c r="C49" s="138">
        <v>2969062</v>
      </c>
      <c r="D49" s="250">
        <v>3300000</v>
      </c>
      <c r="E49" s="138">
        <v>2818452</v>
      </c>
      <c r="F49" s="139">
        <f t="shared" si="4"/>
        <v>94.92735416101112</v>
      </c>
      <c r="G49" s="358">
        <f t="shared" si="0"/>
        <v>85.40763636363636</v>
      </c>
    </row>
    <row r="50" spans="1:7" ht="12.75">
      <c r="A50" s="366">
        <v>3235</v>
      </c>
      <c r="B50" s="153" t="s">
        <v>61</v>
      </c>
      <c r="C50" s="138">
        <v>19351513</v>
      </c>
      <c r="D50" s="250">
        <v>17955000</v>
      </c>
      <c r="E50" s="138">
        <v>11238677</v>
      </c>
      <c r="F50" s="139">
        <f t="shared" si="4"/>
        <v>58.076477017585134</v>
      </c>
      <c r="G50" s="358">
        <f t="shared" si="0"/>
        <v>62.593578390420504</v>
      </c>
    </row>
    <row r="51" spans="1:7" ht="12.75">
      <c r="A51" s="366">
        <v>3236</v>
      </c>
      <c r="B51" s="153" t="s">
        <v>120</v>
      </c>
      <c r="C51" s="138">
        <v>1047679</v>
      </c>
      <c r="D51" s="250">
        <v>155000</v>
      </c>
      <c r="E51" s="138">
        <v>49203</v>
      </c>
      <c r="F51" s="139">
        <f t="shared" si="4"/>
        <v>4.69638123891001</v>
      </c>
      <c r="G51" s="358">
        <f t="shared" si="0"/>
        <v>31.743870967741934</v>
      </c>
    </row>
    <row r="52" spans="1:7" ht="12.75">
      <c r="A52" s="366">
        <v>3237</v>
      </c>
      <c r="B52" s="151" t="s">
        <v>12</v>
      </c>
      <c r="C52" s="138">
        <v>8157327</v>
      </c>
      <c r="D52" s="250">
        <v>7300000</v>
      </c>
      <c r="E52" s="138">
        <v>7463075</v>
      </c>
      <c r="F52" s="139">
        <f t="shared" si="4"/>
        <v>91.48922189830076</v>
      </c>
      <c r="G52" s="358">
        <f t="shared" si="0"/>
        <v>102.23390410958903</v>
      </c>
    </row>
    <row r="53" spans="1:7" ht="12.75">
      <c r="A53" s="366">
        <v>3238</v>
      </c>
      <c r="B53" s="146" t="s">
        <v>119</v>
      </c>
      <c r="C53" s="138">
        <v>7308464</v>
      </c>
      <c r="D53" s="250">
        <v>9202000</v>
      </c>
      <c r="E53" s="138">
        <v>6195907</v>
      </c>
      <c r="F53" s="139">
        <f t="shared" si="4"/>
        <v>84.77714332313876</v>
      </c>
      <c r="G53" s="358">
        <f t="shared" si="0"/>
        <v>67.3321777874375</v>
      </c>
    </row>
    <row r="54" spans="1:7" ht="12.75">
      <c r="A54" s="366">
        <v>3239</v>
      </c>
      <c r="B54" s="151" t="s">
        <v>62</v>
      </c>
      <c r="C54" s="138">
        <v>994113</v>
      </c>
      <c r="D54" s="250">
        <v>1000000</v>
      </c>
      <c r="E54" s="138">
        <v>992071</v>
      </c>
      <c r="F54" s="139">
        <f aca="true" t="shared" si="5" ref="F54:F73">E54/C54*100</f>
        <v>99.79459075577928</v>
      </c>
      <c r="G54" s="358">
        <f t="shared" si="0"/>
        <v>99.2071</v>
      </c>
    </row>
    <row r="55" spans="1:7" ht="12.75">
      <c r="A55" s="371">
        <v>324</v>
      </c>
      <c r="B55" s="154" t="s">
        <v>141</v>
      </c>
      <c r="C55" s="134">
        <f>SUM(C56)</f>
        <v>629543</v>
      </c>
      <c r="D55" s="134">
        <f>SUM(D56)</f>
        <v>700000</v>
      </c>
      <c r="E55" s="134">
        <f>SUM(E56)</f>
        <v>623161</v>
      </c>
      <c r="F55" s="135">
        <f t="shared" si="5"/>
        <v>98.9862487550493</v>
      </c>
      <c r="G55" s="135">
        <f t="shared" si="0"/>
        <v>89.023</v>
      </c>
    </row>
    <row r="56" spans="1:7" ht="12.75">
      <c r="A56" s="366">
        <v>3241</v>
      </c>
      <c r="B56" s="151" t="s">
        <v>141</v>
      </c>
      <c r="C56" s="138">
        <v>629543</v>
      </c>
      <c r="D56" s="250">
        <v>700000</v>
      </c>
      <c r="E56" s="138">
        <v>623161</v>
      </c>
      <c r="F56" s="139">
        <f t="shared" si="5"/>
        <v>98.9862487550493</v>
      </c>
      <c r="G56" s="358">
        <f t="shared" si="0"/>
        <v>89.023</v>
      </c>
    </row>
    <row r="57" spans="1:7" ht="12.75">
      <c r="A57" s="365">
        <v>329</v>
      </c>
      <c r="B57" s="145" t="s">
        <v>63</v>
      </c>
      <c r="C57" s="134">
        <f>SUM(C58:C64)</f>
        <v>3344420</v>
      </c>
      <c r="D57" s="134">
        <f>SUM(D58:D64)</f>
        <v>3265000</v>
      </c>
      <c r="E57" s="134">
        <f>SUM(E58:E64)</f>
        <v>2693757</v>
      </c>
      <c r="F57" s="135">
        <f t="shared" si="5"/>
        <v>80.54481793554638</v>
      </c>
      <c r="G57" s="135">
        <f t="shared" si="0"/>
        <v>82.5040428790199</v>
      </c>
    </row>
    <row r="58" spans="1:7" ht="12.75">
      <c r="A58" s="366">
        <v>3291</v>
      </c>
      <c r="B58" s="146" t="s">
        <v>84</v>
      </c>
      <c r="C58" s="138">
        <v>1076546</v>
      </c>
      <c r="D58" s="250">
        <v>1040000</v>
      </c>
      <c r="E58" s="138">
        <v>1039000</v>
      </c>
      <c r="F58" s="139">
        <f t="shared" si="5"/>
        <v>96.51236454364235</v>
      </c>
      <c r="G58" s="358">
        <f t="shared" si="0"/>
        <v>99.90384615384616</v>
      </c>
    </row>
    <row r="59" spans="1:7" ht="12.75">
      <c r="A59" s="366">
        <v>3292</v>
      </c>
      <c r="B59" s="146" t="s">
        <v>64</v>
      </c>
      <c r="C59" s="138">
        <v>93742</v>
      </c>
      <c r="D59" s="250">
        <v>175000</v>
      </c>
      <c r="E59" s="138">
        <v>171638</v>
      </c>
      <c r="F59" s="139">
        <f t="shared" si="5"/>
        <v>183.09615753877665</v>
      </c>
      <c r="G59" s="358">
        <f t="shared" si="0"/>
        <v>98.07885714285715</v>
      </c>
    </row>
    <row r="60" spans="1:7" ht="12.75">
      <c r="A60" s="366">
        <v>3293</v>
      </c>
      <c r="B60" s="146" t="s">
        <v>65</v>
      </c>
      <c r="C60" s="138">
        <v>98828</v>
      </c>
      <c r="D60" s="250">
        <v>150000</v>
      </c>
      <c r="E60" s="138">
        <v>119599</v>
      </c>
      <c r="F60" s="139">
        <f t="shared" si="5"/>
        <v>121.01732302586312</v>
      </c>
      <c r="G60" s="358">
        <f t="shared" si="0"/>
        <v>79.73266666666666</v>
      </c>
    </row>
    <row r="61" spans="1:7" ht="12.75">
      <c r="A61" s="366">
        <v>3294</v>
      </c>
      <c r="B61" s="146" t="s">
        <v>66</v>
      </c>
      <c r="C61" s="138">
        <v>59709</v>
      </c>
      <c r="D61" s="250">
        <v>100000</v>
      </c>
      <c r="E61" s="138">
        <v>38469</v>
      </c>
      <c r="F61" s="139">
        <f t="shared" si="5"/>
        <v>64.42747324523941</v>
      </c>
      <c r="G61" s="358">
        <f t="shared" si="0"/>
        <v>38.468999999999994</v>
      </c>
    </row>
    <row r="62" spans="1:7" ht="12.75">
      <c r="A62" s="366">
        <v>3295</v>
      </c>
      <c r="B62" s="146" t="s">
        <v>142</v>
      </c>
      <c r="C62" s="138">
        <v>1301415</v>
      </c>
      <c r="D62" s="250">
        <v>800000</v>
      </c>
      <c r="E62" s="138">
        <v>337984</v>
      </c>
      <c r="F62" s="139">
        <f t="shared" si="5"/>
        <v>25.970501338927242</v>
      </c>
      <c r="G62" s="358">
        <f t="shared" si="0"/>
        <v>42.248000000000005</v>
      </c>
    </row>
    <row r="63" spans="1:7" ht="12.75">
      <c r="A63" s="366">
        <v>3296</v>
      </c>
      <c r="B63" s="146" t="s">
        <v>174</v>
      </c>
      <c r="C63" s="138">
        <v>632423</v>
      </c>
      <c r="D63" s="250">
        <v>900000</v>
      </c>
      <c r="E63" s="138">
        <v>934022</v>
      </c>
      <c r="F63" s="139">
        <f t="shared" si="5"/>
        <v>147.6894420348406</v>
      </c>
      <c r="G63" s="358">
        <f t="shared" si="0"/>
        <v>103.78022222222224</v>
      </c>
    </row>
    <row r="64" spans="1:7" ht="12.75">
      <c r="A64" s="366">
        <v>3299</v>
      </c>
      <c r="B64" s="146" t="s">
        <v>63</v>
      </c>
      <c r="C64" s="138">
        <v>81757</v>
      </c>
      <c r="D64" s="250">
        <v>100000</v>
      </c>
      <c r="E64" s="138">
        <v>53045</v>
      </c>
      <c r="F64" s="139">
        <f t="shared" si="5"/>
        <v>64.88129456804921</v>
      </c>
      <c r="G64" s="358">
        <f t="shared" si="0"/>
        <v>53.044999999999995</v>
      </c>
    </row>
    <row r="65" spans="1:7" ht="12.75">
      <c r="A65" s="365">
        <v>34</v>
      </c>
      <c r="B65" s="145" t="s">
        <v>90</v>
      </c>
      <c r="C65" s="134">
        <f>C66</f>
        <v>12285837</v>
      </c>
      <c r="D65" s="134">
        <f>D66</f>
        <v>11610000</v>
      </c>
      <c r="E65" s="134">
        <f>E66</f>
        <v>12058609</v>
      </c>
      <c r="F65" s="135">
        <f t="shared" si="5"/>
        <v>98.1504882410535</v>
      </c>
      <c r="G65" s="135">
        <f t="shared" si="0"/>
        <v>103.8639879414298</v>
      </c>
    </row>
    <row r="66" spans="1:7" ht="12.75">
      <c r="A66" s="365">
        <v>343</v>
      </c>
      <c r="B66" s="145" t="s">
        <v>69</v>
      </c>
      <c r="C66" s="134">
        <f>SUM(C67:C70)</f>
        <v>12285837</v>
      </c>
      <c r="D66" s="134">
        <f>SUM(D67:D70)</f>
        <v>11610000</v>
      </c>
      <c r="E66" s="134">
        <f>SUM(E67:E70)</f>
        <v>12058609</v>
      </c>
      <c r="F66" s="135">
        <f t="shared" si="5"/>
        <v>98.1504882410535</v>
      </c>
      <c r="G66" s="135">
        <f t="shared" si="0"/>
        <v>103.8639879414298</v>
      </c>
    </row>
    <row r="67" spans="1:7" ht="12.75">
      <c r="A67" s="354">
        <v>3431</v>
      </c>
      <c r="B67" s="155" t="s">
        <v>70</v>
      </c>
      <c r="C67" s="138">
        <v>7879832</v>
      </c>
      <c r="D67" s="250">
        <v>8450000</v>
      </c>
      <c r="E67" s="138">
        <v>8513957</v>
      </c>
      <c r="F67" s="139">
        <f t="shared" si="5"/>
        <v>108.04744314345788</v>
      </c>
      <c r="G67" s="358">
        <f t="shared" si="0"/>
        <v>100.7568875739645</v>
      </c>
    </row>
    <row r="68" spans="1:7" ht="12.75">
      <c r="A68" s="354">
        <v>3432</v>
      </c>
      <c r="B68" s="155" t="s">
        <v>193</v>
      </c>
      <c r="C68" s="138">
        <v>319218</v>
      </c>
      <c r="D68" s="250"/>
      <c r="E68" s="138">
        <v>468132</v>
      </c>
      <c r="F68" s="139">
        <f t="shared" si="5"/>
        <v>146.64962502114543</v>
      </c>
      <c r="G68" s="358"/>
    </row>
    <row r="69" spans="1:7" ht="12.75">
      <c r="A69" s="354">
        <v>3433</v>
      </c>
      <c r="B69" s="155" t="s">
        <v>71</v>
      </c>
      <c r="C69" s="138">
        <v>2592241</v>
      </c>
      <c r="D69" s="250">
        <v>2600000</v>
      </c>
      <c r="E69" s="138">
        <v>2998625</v>
      </c>
      <c r="F69" s="139">
        <f t="shared" si="5"/>
        <v>115.67693744524526</v>
      </c>
      <c r="G69" s="358">
        <f t="shared" si="0"/>
        <v>115.33173076923077</v>
      </c>
    </row>
    <row r="70" spans="1:7" ht="12.75">
      <c r="A70" s="354">
        <v>3434</v>
      </c>
      <c r="B70" s="155" t="s">
        <v>121</v>
      </c>
      <c r="C70" s="138">
        <v>1494546</v>
      </c>
      <c r="D70" s="250">
        <v>560000</v>
      </c>
      <c r="E70" s="138">
        <v>77895</v>
      </c>
      <c r="F70" s="139">
        <f t="shared" si="5"/>
        <v>5.211950652572755</v>
      </c>
      <c r="G70" s="358">
        <f t="shared" si="0"/>
        <v>13.909821428571428</v>
      </c>
    </row>
    <row r="71" spans="1:7" ht="25.5">
      <c r="A71" s="372">
        <v>37</v>
      </c>
      <c r="B71" s="136" t="s">
        <v>129</v>
      </c>
      <c r="C71" s="134">
        <f aca="true" t="shared" si="6" ref="C71:E72">SUM(C72)</f>
        <v>1486636</v>
      </c>
      <c r="D71" s="134">
        <f t="shared" si="6"/>
        <v>300000</v>
      </c>
      <c r="E71" s="134">
        <f t="shared" si="6"/>
        <v>67127</v>
      </c>
      <c r="F71" s="135">
        <f t="shared" si="5"/>
        <v>4.515362200296509</v>
      </c>
      <c r="G71" s="135">
        <f aca="true" t="shared" si="7" ref="G71:G134">E71/D71*100</f>
        <v>22.375666666666667</v>
      </c>
    </row>
    <row r="72" spans="1:7" ht="12.75">
      <c r="A72" s="372">
        <v>372</v>
      </c>
      <c r="B72" s="136" t="s">
        <v>131</v>
      </c>
      <c r="C72" s="134">
        <f t="shared" si="6"/>
        <v>1486636</v>
      </c>
      <c r="D72" s="134">
        <f t="shared" si="6"/>
        <v>300000</v>
      </c>
      <c r="E72" s="134">
        <f t="shared" si="6"/>
        <v>67127</v>
      </c>
      <c r="F72" s="135">
        <f t="shared" si="5"/>
        <v>4.515362200296509</v>
      </c>
      <c r="G72" s="135">
        <f t="shared" si="7"/>
        <v>22.375666666666667</v>
      </c>
    </row>
    <row r="73" spans="1:7" ht="12.75">
      <c r="A73" s="354">
        <v>3721</v>
      </c>
      <c r="B73" s="137" t="s">
        <v>128</v>
      </c>
      <c r="C73" s="138">
        <v>1486636</v>
      </c>
      <c r="D73" s="250">
        <v>300000</v>
      </c>
      <c r="E73" s="138">
        <v>67127</v>
      </c>
      <c r="F73" s="139">
        <f t="shared" si="5"/>
        <v>4.515362200296509</v>
      </c>
      <c r="G73" s="358">
        <f t="shared" si="7"/>
        <v>22.375666666666667</v>
      </c>
    </row>
    <row r="74" spans="1:7" ht="12.75">
      <c r="A74" s="372">
        <v>38</v>
      </c>
      <c r="B74" s="136" t="s">
        <v>145</v>
      </c>
      <c r="C74" s="134">
        <f aca="true" t="shared" si="8" ref="C74:E75">SUM(C75)</f>
        <v>0</v>
      </c>
      <c r="D74" s="134">
        <f t="shared" si="8"/>
        <v>0</v>
      </c>
      <c r="E74" s="134">
        <f t="shared" si="8"/>
        <v>8000</v>
      </c>
      <c r="F74" s="135"/>
      <c r="G74" s="135" t="s">
        <v>88</v>
      </c>
    </row>
    <row r="75" spans="1:7" ht="12.75">
      <c r="A75" s="372">
        <v>383</v>
      </c>
      <c r="B75" s="136" t="s">
        <v>145</v>
      </c>
      <c r="C75" s="134">
        <f t="shared" si="8"/>
        <v>0</v>
      </c>
      <c r="D75" s="134">
        <f t="shared" si="8"/>
        <v>0</v>
      </c>
      <c r="E75" s="134">
        <f t="shared" si="8"/>
        <v>8000</v>
      </c>
      <c r="F75" s="135"/>
      <c r="G75" s="135" t="s">
        <v>88</v>
      </c>
    </row>
    <row r="76" spans="1:7" ht="12.75">
      <c r="A76" s="354">
        <v>3835</v>
      </c>
      <c r="B76" s="137" t="s">
        <v>197</v>
      </c>
      <c r="C76" s="138"/>
      <c r="D76" s="138"/>
      <c r="E76" s="138">
        <v>8000</v>
      </c>
      <c r="F76" s="139"/>
      <c r="G76" s="139"/>
    </row>
    <row r="77" spans="1:7" ht="12.75">
      <c r="A77" s="354"/>
      <c r="B77" s="155"/>
      <c r="C77" s="138"/>
      <c r="D77" s="138"/>
      <c r="E77" s="138"/>
      <c r="F77" s="139"/>
      <c r="G77" s="139"/>
    </row>
    <row r="78" spans="1:7" ht="25.5">
      <c r="A78" s="355" t="s">
        <v>159</v>
      </c>
      <c r="B78" s="156" t="s">
        <v>176</v>
      </c>
      <c r="C78" s="134">
        <f aca="true" t="shared" si="9" ref="C78:D80">C79</f>
        <v>992565568</v>
      </c>
      <c r="D78" s="134">
        <f t="shared" si="9"/>
        <v>1057173750</v>
      </c>
      <c r="E78" s="134">
        <f>E79</f>
        <v>1093561163</v>
      </c>
      <c r="F78" s="135">
        <f>E78/C78*100</f>
        <v>110.17520637991747</v>
      </c>
      <c r="G78" s="135">
        <f t="shared" si="7"/>
        <v>103.44195199701089</v>
      </c>
    </row>
    <row r="79" spans="1:7" ht="25.5">
      <c r="A79" s="356">
        <v>37</v>
      </c>
      <c r="B79" s="136" t="s">
        <v>129</v>
      </c>
      <c r="C79" s="134">
        <f t="shared" si="9"/>
        <v>992565568</v>
      </c>
      <c r="D79" s="134">
        <f t="shared" si="9"/>
        <v>1057173750</v>
      </c>
      <c r="E79" s="134">
        <f>E80</f>
        <v>1093561163</v>
      </c>
      <c r="F79" s="135">
        <f>E79/C79*100</f>
        <v>110.17520637991747</v>
      </c>
      <c r="G79" s="135">
        <f t="shared" si="7"/>
        <v>103.44195199701089</v>
      </c>
    </row>
    <row r="80" spans="1:7" ht="12.75">
      <c r="A80" s="136">
        <v>371</v>
      </c>
      <c r="B80" s="136" t="s">
        <v>126</v>
      </c>
      <c r="C80" s="134">
        <f t="shared" si="9"/>
        <v>992565568</v>
      </c>
      <c r="D80" s="134">
        <f t="shared" si="9"/>
        <v>1057173750</v>
      </c>
      <c r="E80" s="134">
        <f>E81</f>
        <v>1093561163</v>
      </c>
      <c r="F80" s="135">
        <f>E80/C80*100</f>
        <v>110.17520637991747</v>
      </c>
      <c r="G80" s="135">
        <f t="shared" si="7"/>
        <v>103.44195199701089</v>
      </c>
    </row>
    <row r="81" spans="1:7" ht="25.5">
      <c r="A81" s="373" t="s">
        <v>127</v>
      </c>
      <c r="B81" s="137" t="s">
        <v>150</v>
      </c>
      <c r="C81" s="138">
        <v>992565568</v>
      </c>
      <c r="D81" s="250">
        <v>1057173750</v>
      </c>
      <c r="E81" s="138">
        <v>1093561163</v>
      </c>
      <c r="F81" s="139">
        <f>E81/C81*100</f>
        <v>110.17520637991747</v>
      </c>
      <c r="G81" s="358">
        <f t="shared" si="7"/>
        <v>103.44195199701089</v>
      </c>
    </row>
    <row r="82" spans="1:7" ht="12.75">
      <c r="A82" s="370"/>
      <c r="B82" s="151"/>
      <c r="C82" s="138"/>
      <c r="D82" s="138"/>
      <c r="E82" s="138"/>
      <c r="F82" s="139"/>
      <c r="G82" s="139"/>
    </row>
    <row r="83" spans="1:7" ht="12.75">
      <c r="A83" s="371" t="s">
        <v>160</v>
      </c>
      <c r="B83" s="136" t="s">
        <v>130</v>
      </c>
      <c r="C83" s="134">
        <f aca="true" t="shared" si="10" ref="C83:D85">C84</f>
        <v>8390474</v>
      </c>
      <c r="D83" s="134">
        <f t="shared" si="10"/>
        <v>10000000</v>
      </c>
      <c r="E83" s="134">
        <f>E84</f>
        <v>9563394</v>
      </c>
      <c r="F83" s="135">
        <f>E83/C83*100</f>
        <v>113.97918639638237</v>
      </c>
      <c r="G83" s="135">
        <f t="shared" si="7"/>
        <v>95.63394</v>
      </c>
    </row>
    <row r="84" spans="1:7" ht="25.5">
      <c r="A84" s="356">
        <v>37</v>
      </c>
      <c r="B84" s="136" t="s">
        <v>129</v>
      </c>
      <c r="C84" s="134">
        <f t="shared" si="10"/>
        <v>8390474</v>
      </c>
      <c r="D84" s="134">
        <f t="shared" si="10"/>
        <v>10000000</v>
      </c>
      <c r="E84" s="134">
        <f>E85</f>
        <v>9563394</v>
      </c>
      <c r="F84" s="135">
        <f>E84/C84*100</f>
        <v>113.97918639638237</v>
      </c>
      <c r="G84" s="135">
        <f t="shared" si="7"/>
        <v>95.63394</v>
      </c>
    </row>
    <row r="85" spans="1:7" ht="12.75">
      <c r="A85" s="136">
        <v>371</v>
      </c>
      <c r="B85" s="136" t="s">
        <v>126</v>
      </c>
      <c r="C85" s="134">
        <f t="shared" si="10"/>
        <v>8390474</v>
      </c>
      <c r="D85" s="134">
        <f t="shared" si="10"/>
        <v>10000000</v>
      </c>
      <c r="E85" s="134">
        <f>E86</f>
        <v>9563394</v>
      </c>
      <c r="F85" s="135">
        <f>E85/C85*100</f>
        <v>113.97918639638237</v>
      </c>
      <c r="G85" s="135">
        <f t="shared" si="7"/>
        <v>95.63394</v>
      </c>
    </row>
    <row r="86" spans="1:7" ht="25.5">
      <c r="A86" s="359" t="s">
        <v>127</v>
      </c>
      <c r="B86" s="137" t="s">
        <v>150</v>
      </c>
      <c r="C86" s="138">
        <v>8390474</v>
      </c>
      <c r="D86" s="250">
        <v>10000000</v>
      </c>
      <c r="E86" s="138">
        <v>9563394</v>
      </c>
      <c r="F86" s="139">
        <f>E86/C86*100</f>
        <v>113.97918639638237</v>
      </c>
      <c r="G86" s="358">
        <f t="shared" si="7"/>
        <v>95.63394</v>
      </c>
    </row>
    <row r="87" spans="1:7" ht="12.75">
      <c r="A87" s="370"/>
      <c r="B87" s="151"/>
      <c r="C87" s="138"/>
      <c r="D87" s="138"/>
      <c r="E87" s="138"/>
      <c r="F87" s="139"/>
      <c r="G87" s="139"/>
    </row>
    <row r="88" spans="1:7" ht="12.75">
      <c r="A88" s="371" t="s">
        <v>74</v>
      </c>
      <c r="B88" s="136" t="s">
        <v>175</v>
      </c>
      <c r="C88" s="134">
        <f aca="true" t="shared" si="11" ref="C88:D90">C89</f>
        <v>850617465</v>
      </c>
      <c r="D88" s="134">
        <f t="shared" si="11"/>
        <v>850000000</v>
      </c>
      <c r="E88" s="134">
        <f>E89</f>
        <v>844162967</v>
      </c>
      <c r="F88" s="135">
        <f>E88/C88*100</f>
        <v>99.24119850983779</v>
      </c>
      <c r="G88" s="135">
        <f t="shared" si="7"/>
        <v>99.31329023529412</v>
      </c>
    </row>
    <row r="89" spans="1:7" ht="25.5">
      <c r="A89" s="356">
        <v>37</v>
      </c>
      <c r="B89" s="136" t="s">
        <v>129</v>
      </c>
      <c r="C89" s="134">
        <f t="shared" si="11"/>
        <v>850617465</v>
      </c>
      <c r="D89" s="134">
        <f t="shared" si="11"/>
        <v>850000000</v>
      </c>
      <c r="E89" s="134">
        <f>E90</f>
        <v>844162967</v>
      </c>
      <c r="F89" s="135">
        <f>E89/C89*100</f>
        <v>99.24119850983779</v>
      </c>
      <c r="G89" s="135">
        <f t="shared" si="7"/>
        <v>99.31329023529412</v>
      </c>
    </row>
    <row r="90" spans="1:7" ht="12.75">
      <c r="A90" s="136">
        <v>371</v>
      </c>
      <c r="B90" s="136" t="s">
        <v>126</v>
      </c>
      <c r="C90" s="134">
        <f t="shared" si="11"/>
        <v>850617465</v>
      </c>
      <c r="D90" s="134">
        <f t="shared" si="11"/>
        <v>850000000</v>
      </c>
      <c r="E90" s="134">
        <f>E91</f>
        <v>844162967</v>
      </c>
      <c r="F90" s="135">
        <f>E90/C90*100</f>
        <v>99.24119850983779</v>
      </c>
      <c r="G90" s="135">
        <f t="shared" si="7"/>
        <v>99.31329023529412</v>
      </c>
    </row>
    <row r="91" spans="1:7" ht="25.5">
      <c r="A91" s="359" t="s">
        <v>127</v>
      </c>
      <c r="B91" s="137" t="s">
        <v>150</v>
      </c>
      <c r="C91" s="138">
        <v>850617465</v>
      </c>
      <c r="D91" s="250">
        <v>850000000</v>
      </c>
      <c r="E91" s="138">
        <v>844162967</v>
      </c>
      <c r="F91" s="139">
        <f>E91/C91*100</f>
        <v>99.24119850983779</v>
      </c>
      <c r="G91" s="358">
        <f t="shared" si="7"/>
        <v>99.31329023529412</v>
      </c>
    </row>
    <row r="92" spans="1:7" ht="12.75">
      <c r="A92" s="359"/>
      <c r="B92" s="137"/>
      <c r="C92" s="138"/>
      <c r="D92" s="138"/>
      <c r="E92" s="138"/>
      <c r="F92" s="139"/>
      <c r="G92" s="139"/>
    </row>
    <row r="93" spans="1:7" ht="12.75">
      <c r="A93" s="371" t="s">
        <v>77</v>
      </c>
      <c r="B93" s="136" t="s">
        <v>132</v>
      </c>
      <c r="C93" s="134">
        <f aca="true" t="shared" si="12" ref="C93:D95">C94</f>
        <v>190160651</v>
      </c>
      <c r="D93" s="134">
        <f t="shared" si="12"/>
        <v>192000000</v>
      </c>
      <c r="E93" s="134">
        <f>E94</f>
        <v>195763122</v>
      </c>
      <c r="F93" s="135">
        <f>E93/C93*100</f>
        <v>102.94617786094979</v>
      </c>
      <c r="G93" s="135">
        <f t="shared" si="7"/>
        <v>101.959959375</v>
      </c>
    </row>
    <row r="94" spans="1:7" ht="25.5">
      <c r="A94" s="356">
        <v>37</v>
      </c>
      <c r="B94" s="136" t="s">
        <v>129</v>
      </c>
      <c r="C94" s="134">
        <f t="shared" si="12"/>
        <v>190160651</v>
      </c>
      <c r="D94" s="134">
        <f t="shared" si="12"/>
        <v>192000000</v>
      </c>
      <c r="E94" s="134">
        <f>E95</f>
        <v>195763122</v>
      </c>
      <c r="F94" s="135">
        <f>E94/C94*100</f>
        <v>102.94617786094979</v>
      </c>
      <c r="G94" s="135">
        <f t="shared" si="7"/>
        <v>101.959959375</v>
      </c>
    </row>
    <row r="95" spans="1:7" ht="12.75">
      <c r="A95" s="136">
        <v>371</v>
      </c>
      <c r="B95" s="136" t="s">
        <v>126</v>
      </c>
      <c r="C95" s="134">
        <f t="shared" si="12"/>
        <v>190160651</v>
      </c>
      <c r="D95" s="134">
        <f t="shared" si="12"/>
        <v>192000000</v>
      </c>
      <c r="E95" s="134">
        <f>E96</f>
        <v>195763122</v>
      </c>
      <c r="F95" s="135">
        <f>E95/C95*100</f>
        <v>102.94617786094979</v>
      </c>
      <c r="G95" s="135">
        <f t="shared" si="7"/>
        <v>101.959959375</v>
      </c>
    </row>
    <row r="96" spans="1:7" ht="25.5">
      <c r="A96" s="137" t="s">
        <v>127</v>
      </c>
      <c r="B96" s="137" t="s">
        <v>150</v>
      </c>
      <c r="C96" s="138">
        <v>190160651</v>
      </c>
      <c r="D96" s="250">
        <v>192000000</v>
      </c>
      <c r="E96" s="138">
        <v>195763122</v>
      </c>
      <c r="F96" s="139">
        <f>E96/C96*100</f>
        <v>102.94617786094979</v>
      </c>
      <c r="G96" s="358">
        <f t="shared" si="7"/>
        <v>101.959959375</v>
      </c>
    </row>
    <row r="97" spans="1:7" ht="12.75">
      <c r="A97" s="370"/>
      <c r="B97" s="151"/>
      <c r="C97" s="138"/>
      <c r="D97" s="138"/>
      <c r="E97" s="138"/>
      <c r="F97" s="139"/>
      <c r="G97" s="139"/>
    </row>
    <row r="98" spans="1:7" ht="12.75">
      <c r="A98" s="371" t="s">
        <v>78</v>
      </c>
      <c r="B98" s="136" t="s">
        <v>134</v>
      </c>
      <c r="C98" s="134">
        <f aca="true" t="shared" si="13" ref="C98:D100">C99</f>
        <v>26263166</v>
      </c>
      <c r="D98" s="134">
        <f t="shared" si="13"/>
        <v>30000000</v>
      </c>
      <c r="E98" s="134">
        <f>E99</f>
        <v>23449861</v>
      </c>
      <c r="F98" s="135">
        <f>E98/C98*100</f>
        <v>89.28802033996968</v>
      </c>
      <c r="G98" s="135">
        <f t="shared" si="7"/>
        <v>78.16620333333333</v>
      </c>
    </row>
    <row r="99" spans="1:7" ht="25.5">
      <c r="A99" s="356">
        <v>37</v>
      </c>
      <c r="B99" s="136" t="s">
        <v>129</v>
      </c>
      <c r="C99" s="134">
        <f t="shared" si="13"/>
        <v>26263166</v>
      </c>
      <c r="D99" s="134">
        <f t="shared" si="13"/>
        <v>30000000</v>
      </c>
      <c r="E99" s="134">
        <f>E100</f>
        <v>23449861</v>
      </c>
      <c r="F99" s="135">
        <f>E99/C99*100</f>
        <v>89.28802033996968</v>
      </c>
      <c r="G99" s="135">
        <f t="shared" si="7"/>
        <v>78.16620333333333</v>
      </c>
    </row>
    <row r="100" spans="1:7" ht="12.75">
      <c r="A100" s="136">
        <v>371</v>
      </c>
      <c r="B100" s="136" t="s">
        <v>126</v>
      </c>
      <c r="C100" s="134">
        <f t="shared" si="13"/>
        <v>26263166</v>
      </c>
      <c r="D100" s="134">
        <f t="shared" si="13"/>
        <v>30000000</v>
      </c>
      <c r="E100" s="134">
        <f>E101</f>
        <v>23449861</v>
      </c>
      <c r="F100" s="135">
        <f>E100/C100*100</f>
        <v>89.28802033996968</v>
      </c>
      <c r="G100" s="135">
        <f t="shared" si="7"/>
        <v>78.16620333333333</v>
      </c>
    </row>
    <row r="101" spans="1:7" ht="25.5">
      <c r="A101" s="359" t="s">
        <v>127</v>
      </c>
      <c r="B101" s="137" t="s">
        <v>150</v>
      </c>
      <c r="C101" s="138">
        <v>26263166</v>
      </c>
      <c r="D101" s="250">
        <v>30000000</v>
      </c>
      <c r="E101" s="138">
        <v>23449861</v>
      </c>
      <c r="F101" s="139">
        <f>E101/C101*100</f>
        <v>89.28802033996968</v>
      </c>
      <c r="G101" s="358">
        <f t="shared" si="7"/>
        <v>78.16620333333333</v>
      </c>
    </row>
    <row r="102" spans="1:7" ht="12.75">
      <c r="A102" s="370"/>
      <c r="B102" s="151"/>
      <c r="C102" s="138"/>
      <c r="D102" s="138"/>
      <c r="E102" s="138"/>
      <c r="F102" s="139"/>
      <c r="G102" s="139"/>
    </row>
    <row r="103" spans="1:7" ht="12.75">
      <c r="A103" s="371" t="s">
        <v>79</v>
      </c>
      <c r="B103" s="136" t="s">
        <v>135</v>
      </c>
      <c r="C103" s="134">
        <f aca="true" t="shared" si="14" ref="C103:D105">C104</f>
        <v>26787968</v>
      </c>
      <c r="D103" s="134">
        <f t="shared" si="14"/>
        <v>30000000</v>
      </c>
      <c r="E103" s="134">
        <f>E104</f>
        <v>27758823</v>
      </c>
      <c r="F103" s="135">
        <f aca="true" t="shared" si="15" ref="F103:F109">E103/C103*100</f>
        <v>103.62422039626149</v>
      </c>
      <c r="G103" s="135">
        <f t="shared" si="7"/>
        <v>92.52941</v>
      </c>
    </row>
    <row r="104" spans="1:7" ht="25.5">
      <c r="A104" s="356">
        <v>37</v>
      </c>
      <c r="B104" s="136" t="s">
        <v>129</v>
      </c>
      <c r="C104" s="134">
        <f t="shared" si="14"/>
        <v>26787968</v>
      </c>
      <c r="D104" s="134">
        <f t="shared" si="14"/>
        <v>30000000</v>
      </c>
      <c r="E104" s="134">
        <f>E105</f>
        <v>27758823</v>
      </c>
      <c r="F104" s="135">
        <f t="shared" si="15"/>
        <v>103.62422039626149</v>
      </c>
      <c r="G104" s="135">
        <f t="shared" si="7"/>
        <v>92.52941</v>
      </c>
    </row>
    <row r="105" spans="1:7" ht="12.75">
      <c r="A105" s="136">
        <v>371</v>
      </c>
      <c r="B105" s="136" t="s">
        <v>126</v>
      </c>
      <c r="C105" s="134">
        <f t="shared" si="14"/>
        <v>26787968</v>
      </c>
      <c r="D105" s="134">
        <f t="shared" si="14"/>
        <v>30000000</v>
      </c>
      <c r="E105" s="134">
        <f>E106</f>
        <v>27758823</v>
      </c>
      <c r="F105" s="135">
        <f t="shared" si="15"/>
        <v>103.62422039626149</v>
      </c>
      <c r="G105" s="135">
        <f t="shared" si="7"/>
        <v>92.52941</v>
      </c>
    </row>
    <row r="106" spans="1:7" ht="25.5">
      <c r="A106" s="359" t="s">
        <v>127</v>
      </c>
      <c r="B106" s="137" t="s">
        <v>150</v>
      </c>
      <c r="C106" s="138">
        <v>26787968</v>
      </c>
      <c r="D106" s="250">
        <v>30000000</v>
      </c>
      <c r="E106" s="138">
        <v>27758823</v>
      </c>
      <c r="F106" s="139">
        <f t="shared" si="15"/>
        <v>103.62422039626149</v>
      </c>
      <c r="G106" s="358">
        <f t="shared" si="7"/>
        <v>92.52941</v>
      </c>
    </row>
    <row r="107" spans="1:7" ht="33.75" customHeight="1">
      <c r="A107" s="132" t="s">
        <v>80</v>
      </c>
      <c r="B107" s="164" t="s">
        <v>217</v>
      </c>
      <c r="C107" s="134">
        <f aca="true" t="shared" si="16" ref="C107:E108">C108</f>
        <v>71388796</v>
      </c>
      <c r="D107" s="134">
        <f t="shared" si="16"/>
        <v>97500000</v>
      </c>
      <c r="E107" s="134">
        <f t="shared" si="16"/>
        <v>85189709</v>
      </c>
      <c r="F107" s="135">
        <f t="shared" si="15"/>
        <v>119.3320433643397</v>
      </c>
      <c r="G107" s="135">
        <f t="shared" si="7"/>
        <v>87.37406051282052</v>
      </c>
    </row>
    <row r="108" spans="1:7" ht="25.5">
      <c r="A108" s="356">
        <v>37</v>
      </c>
      <c r="B108" s="136" t="s">
        <v>129</v>
      </c>
      <c r="C108" s="134">
        <f t="shared" si="16"/>
        <v>71388796</v>
      </c>
      <c r="D108" s="134">
        <f t="shared" si="16"/>
        <v>97500000</v>
      </c>
      <c r="E108" s="134">
        <f t="shared" si="16"/>
        <v>85189709</v>
      </c>
      <c r="F108" s="135">
        <f t="shared" si="15"/>
        <v>119.3320433643397</v>
      </c>
      <c r="G108" s="135">
        <f t="shared" si="7"/>
        <v>87.37406051282052</v>
      </c>
    </row>
    <row r="109" spans="1:7" ht="12.75">
      <c r="A109" s="136">
        <v>371</v>
      </c>
      <c r="B109" s="136" t="s">
        <v>126</v>
      </c>
      <c r="C109" s="134">
        <f>SUM(C110:C112)</f>
        <v>71388796</v>
      </c>
      <c r="D109" s="134">
        <f>SUM(D110:D112)</f>
        <v>97500000</v>
      </c>
      <c r="E109" s="134">
        <f>SUM(E110:E112)</f>
        <v>85189709</v>
      </c>
      <c r="F109" s="135">
        <f t="shared" si="15"/>
        <v>119.3320433643397</v>
      </c>
      <c r="G109" s="135">
        <f t="shared" si="7"/>
        <v>87.37406051282052</v>
      </c>
    </row>
    <row r="110" spans="1:7" ht="25.5">
      <c r="A110" s="361">
        <v>3711</v>
      </c>
      <c r="B110" s="137" t="s">
        <v>150</v>
      </c>
      <c r="C110" s="138"/>
      <c r="D110" s="250">
        <v>7000000</v>
      </c>
      <c r="E110" s="138">
        <v>7393769</v>
      </c>
      <c r="F110" s="139"/>
      <c r="G110" s="358">
        <f t="shared" si="7"/>
        <v>105.62527142857144</v>
      </c>
    </row>
    <row r="111" spans="1:7" ht="25.5">
      <c r="A111" s="357" t="s">
        <v>133</v>
      </c>
      <c r="B111" s="137" t="s">
        <v>149</v>
      </c>
      <c r="C111" s="138">
        <v>47155543</v>
      </c>
      <c r="D111" s="250">
        <v>62250000</v>
      </c>
      <c r="E111" s="138">
        <v>49073204</v>
      </c>
      <c r="F111" s="139">
        <f>E111/C111*100</f>
        <v>104.06667144093748</v>
      </c>
      <c r="G111" s="358">
        <f t="shared" si="7"/>
        <v>78.83245622489959</v>
      </c>
    </row>
    <row r="112" spans="1:7" ht="12">
      <c r="A112" s="374">
        <v>3714</v>
      </c>
      <c r="B112" s="143" t="s">
        <v>148</v>
      </c>
      <c r="C112" s="144">
        <v>24233253</v>
      </c>
      <c r="D112" s="251">
        <v>28250000</v>
      </c>
      <c r="E112" s="144">
        <v>28722736</v>
      </c>
      <c r="F112" s="179">
        <f>E112/C112*100</f>
        <v>118.52612606322394</v>
      </c>
      <c r="G112" s="363">
        <f t="shared" si="7"/>
        <v>101.67340176991151</v>
      </c>
    </row>
    <row r="113" spans="1:7" ht="12.75">
      <c r="A113" s="370"/>
      <c r="B113" s="146"/>
      <c r="C113" s="138"/>
      <c r="D113" s="138"/>
      <c r="E113" s="138"/>
      <c r="F113" s="139"/>
      <c r="G113" s="139"/>
    </row>
    <row r="114" spans="1:7" ht="38.25">
      <c r="A114" s="355" t="s">
        <v>81</v>
      </c>
      <c r="B114" s="158" t="s">
        <v>177</v>
      </c>
      <c r="C114" s="134">
        <f aca="true" t="shared" si="17" ref="C114:E115">C115</f>
        <v>169189614</v>
      </c>
      <c r="D114" s="134">
        <f t="shared" si="17"/>
        <v>197000000</v>
      </c>
      <c r="E114" s="134">
        <f t="shared" si="17"/>
        <v>179133859</v>
      </c>
      <c r="F114" s="135">
        <f>E114/C114*100</f>
        <v>105.87757413998237</v>
      </c>
      <c r="G114" s="135">
        <f t="shared" si="7"/>
        <v>90.93089289340102</v>
      </c>
    </row>
    <row r="115" spans="1:7" ht="25.5">
      <c r="A115" s="356">
        <v>37</v>
      </c>
      <c r="B115" s="136" t="s">
        <v>129</v>
      </c>
      <c r="C115" s="134">
        <f t="shared" si="17"/>
        <v>169189614</v>
      </c>
      <c r="D115" s="134">
        <f t="shared" si="17"/>
        <v>197000000</v>
      </c>
      <c r="E115" s="134">
        <f t="shared" si="17"/>
        <v>179133859</v>
      </c>
      <c r="F115" s="135">
        <f>E115/C115*100</f>
        <v>105.87757413998237</v>
      </c>
      <c r="G115" s="135">
        <f t="shared" si="7"/>
        <v>90.93089289340102</v>
      </c>
    </row>
    <row r="116" spans="1:7" ht="12.75">
      <c r="A116" s="136">
        <v>371</v>
      </c>
      <c r="B116" s="136" t="s">
        <v>126</v>
      </c>
      <c r="C116" s="134">
        <f>SUM(C117)</f>
        <v>169189614</v>
      </c>
      <c r="D116" s="134">
        <f>SUM(D117)</f>
        <v>197000000</v>
      </c>
      <c r="E116" s="134">
        <f>SUM(E117)</f>
        <v>179133859</v>
      </c>
      <c r="F116" s="135">
        <f>E116/C116*100</f>
        <v>105.87757413998237</v>
      </c>
      <c r="G116" s="135">
        <f t="shared" si="7"/>
        <v>90.93089289340102</v>
      </c>
    </row>
    <row r="117" spans="1:7" ht="25.5">
      <c r="A117" s="359" t="s">
        <v>127</v>
      </c>
      <c r="B117" s="137" t="s">
        <v>150</v>
      </c>
      <c r="C117" s="138">
        <v>169189614</v>
      </c>
      <c r="D117" s="250">
        <v>197000000</v>
      </c>
      <c r="E117" s="138">
        <v>179133859</v>
      </c>
      <c r="F117" s="139">
        <f>E117/C117*100</f>
        <v>105.87757413998237</v>
      </c>
      <c r="G117" s="358">
        <f t="shared" si="7"/>
        <v>90.93089289340102</v>
      </c>
    </row>
    <row r="118" spans="1:7" ht="12.75">
      <c r="A118" s="370"/>
      <c r="B118" s="146"/>
      <c r="C118" s="138"/>
      <c r="D118" s="138"/>
      <c r="E118" s="138"/>
      <c r="F118" s="139"/>
      <c r="G118" s="139"/>
    </row>
    <row r="119" spans="1:7" ht="12.75">
      <c r="A119" s="371" t="s">
        <v>161</v>
      </c>
      <c r="B119" s="157" t="s">
        <v>143</v>
      </c>
      <c r="C119" s="134">
        <f>C120+C123</f>
        <v>19913299</v>
      </c>
      <c r="D119" s="134">
        <f>D120+D123</f>
        <v>21550000</v>
      </c>
      <c r="E119" s="134">
        <f>E120+E123</f>
        <v>21670443</v>
      </c>
      <c r="F119" s="135">
        <f>E119/C119*100</f>
        <v>108.82397236138522</v>
      </c>
      <c r="G119" s="135">
        <f t="shared" si="7"/>
        <v>100.55890023201857</v>
      </c>
    </row>
    <row r="120" spans="1:7" ht="12.75">
      <c r="A120" s="356">
        <v>38</v>
      </c>
      <c r="B120" s="136" t="s">
        <v>145</v>
      </c>
      <c r="C120" s="134">
        <f aca="true" t="shared" si="18" ref="C120:E121">C121</f>
        <v>19913299</v>
      </c>
      <c r="D120" s="134">
        <f t="shared" si="18"/>
        <v>21545000</v>
      </c>
      <c r="E120" s="134">
        <f t="shared" si="18"/>
        <v>21670443</v>
      </c>
      <c r="F120" s="135">
        <f>E120/C120*100</f>
        <v>108.82397236138522</v>
      </c>
      <c r="G120" s="135">
        <f t="shared" si="7"/>
        <v>100.58223717799954</v>
      </c>
    </row>
    <row r="121" spans="1:7" ht="12.75">
      <c r="A121" s="136">
        <v>383</v>
      </c>
      <c r="B121" s="136" t="s">
        <v>145</v>
      </c>
      <c r="C121" s="134">
        <f t="shared" si="18"/>
        <v>19913299</v>
      </c>
      <c r="D121" s="134">
        <f t="shared" si="18"/>
        <v>21545000</v>
      </c>
      <c r="E121" s="134">
        <f t="shared" si="18"/>
        <v>21670443</v>
      </c>
      <c r="F121" s="135">
        <f>E121/C121*100</f>
        <v>108.82397236138522</v>
      </c>
      <c r="G121" s="135">
        <f t="shared" si="7"/>
        <v>100.58223717799954</v>
      </c>
    </row>
    <row r="122" spans="1:7" ht="12.75">
      <c r="A122" s="375">
        <v>3831</v>
      </c>
      <c r="B122" s="137" t="s">
        <v>144</v>
      </c>
      <c r="C122" s="138">
        <v>19913299</v>
      </c>
      <c r="D122" s="250">
        <v>21545000</v>
      </c>
      <c r="E122" s="138">
        <v>21670443</v>
      </c>
      <c r="F122" s="139">
        <f>E122/C122*100</f>
        <v>108.82397236138522</v>
      </c>
      <c r="G122" s="358">
        <f t="shared" si="7"/>
        <v>100.58223717799954</v>
      </c>
    </row>
    <row r="123" spans="1:7" ht="12.75">
      <c r="A123" s="376">
        <v>32</v>
      </c>
      <c r="B123" s="132" t="s">
        <v>2</v>
      </c>
      <c r="C123" s="134">
        <f aca="true" t="shared" si="19" ref="C123:E124">SUM(C124)</f>
        <v>0</v>
      </c>
      <c r="D123" s="134">
        <f t="shared" si="19"/>
        <v>5000</v>
      </c>
      <c r="E123" s="134">
        <f t="shared" si="19"/>
        <v>0</v>
      </c>
      <c r="F123" s="135"/>
      <c r="G123" s="135">
        <f t="shared" si="7"/>
        <v>0</v>
      </c>
    </row>
    <row r="124" spans="1:7" ht="12.75">
      <c r="A124" s="376">
        <v>329</v>
      </c>
      <c r="B124" s="154" t="s">
        <v>63</v>
      </c>
      <c r="C124" s="134">
        <f t="shared" si="19"/>
        <v>0</v>
      </c>
      <c r="D124" s="134">
        <f t="shared" si="19"/>
        <v>5000</v>
      </c>
      <c r="E124" s="134">
        <f t="shared" si="19"/>
        <v>0</v>
      </c>
      <c r="F124" s="135"/>
      <c r="G124" s="135">
        <f t="shared" si="7"/>
        <v>0</v>
      </c>
    </row>
    <row r="125" spans="1:7" ht="12.75" hidden="1">
      <c r="A125" s="377">
        <v>3291</v>
      </c>
      <c r="B125" s="146" t="s">
        <v>84</v>
      </c>
      <c r="C125" s="138">
        <v>0</v>
      </c>
      <c r="D125" s="250">
        <v>5000</v>
      </c>
      <c r="E125" s="138">
        <v>0</v>
      </c>
      <c r="F125" s="139"/>
      <c r="G125" s="358">
        <f t="shared" si="7"/>
        <v>0</v>
      </c>
    </row>
    <row r="126" spans="1:7" ht="12" customHeight="1">
      <c r="A126" s="377"/>
      <c r="B126" s="146"/>
      <c r="C126" s="138"/>
      <c r="D126" s="138"/>
      <c r="E126" s="138"/>
      <c r="F126" s="139"/>
      <c r="G126" s="139"/>
    </row>
    <row r="127" spans="1:7" ht="17.25" customHeight="1" hidden="1">
      <c r="A127" s="376" t="s">
        <v>239</v>
      </c>
      <c r="B127" s="132" t="s">
        <v>240</v>
      </c>
      <c r="C127" s="134">
        <f>SUM(C128)</f>
        <v>6001041</v>
      </c>
      <c r="D127" s="138"/>
      <c r="E127" s="138"/>
      <c r="F127" s="139">
        <f>E127/C127*100</f>
        <v>0</v>
      </c>
      <c r="G127" s="139"/>
    </row>
    <row r="128" spans="1:7" ht="12.75" customHeight="1" hidden="1">
      <c r="A128" s="378">
        <v>54</v>
      </c>
      <c r="B128" s="76" t="s">
        <v>97</v>
      </c>
      <c r="C128" s="134">
        <f>SUM(C129)</f>
        <v>6001041</v>
      </c>
      <c r="D128" s="138"/>
      <c r="E128" s="138"/>
      <c r="F128" s="139">
        <f>E128/C128*100</f>
        <v>0</v>
      </c>
      <c r="G128" s="139"/>
    </row>
    <row r="129" spans="1:7" ht="24" customHeight="1" hidden="1">
      <c r="A129" s="379">
        <v>545</v>
      </c>
      <c r="B129" s="111" t="s">
        <v>211</v>
      </c>
      <c r="C129" s="134">
        <f>SUM(C130)</f>
        <v>6001041</v>
      </c>
      <c r="D129" s="138"/>
      <c r="E129" s="138"/>
      <c r="F129" s="139">
        <f>E129/C129*100</f>
        <v>0</v>
      </c>
      <c r="G129" s="139"/>
    </row>
    <row r="130" spans="1:7" ht="29.25" customHeight="1" hidden="1">
      <c r="A130" s="380">
        <v>5453</v>
      </c>
      <c r="B130" s="110" t="s">
        <v>212</v>
      </c>
      <c r="C130" s="138">
        <v>6001041</v>
      </c>
      <c r="D130" s="138"/>
      <c r="E130" s="138"/>
      <c r="F130" s="139">
        <f>E130/C130*100</f>
        <v>0</v>
      </c>
      <c r="G130" s="139"/>
    </row>
    <row r="131" spans="1:7" ht="12" customHeight="1">
      <c r="A131" s="159" t="s">
        <v>157</v>
      </c>
      <c r="B131" s="159" t="s">
        <v>67</v>
      </c>
      <c r="C131" s="134">
        <f>C132+C135+C145</f>
        <v>13780880</v>
      </c>
      <c r="D131" s="134">
        <f>D132+D135+D145</f>
        <v>31886650</v>
      </c>
      <c r="E131" s="134">
        <f>E132+E135+E145</f>
        <v>17179229</v>
      </c>
      <c r="F131" s="135">
        <f>E131/C131*100</f>
        <v>124.65988383905817</v>
      </c>
      <c r="G131" s="135">
        <f t="shared" si="7"/>
        <v>53.875929268204715</v>
      </c>
    </row>
    <row r="132" spans="1:7" ht="12.75">
      <c r="A132" s="371">
        <v>41</v>
      </c>
      <c r="B132" s="132" t="s">
        <v>91</v>
      </c>
      <c r="C132" s="134">
        <f aca="true" t="shared" si="20" ref="C132:E133">C133</f>
        <v>0</v>
      </c>
      <c r="D132" s="134">
        <f t="shared" si="20"/>
        <v>200000</v>
      </c>
      <c r="E132" s="134">
        <f t="shared" si="20"/>
        <v>265500</v>
      </c>
      <c r="F132" s="135"/>
      <c r="G132" s="135">
        <f t="shared" si="7"/>
        <v>132.75</v>
      </c>
    </row>
    <row r="133" spans="1:7" ht="12.75" customHeight="1">
      <c r="A133" s="371">
        <v>412</v>
      </c>
      <c r="B133" s="132" t="s">
        <v>122</v>
      </c>
      <c r="C133" s="134">
        <f t="shared" si="20"/>
        <v>0</v>
      </c>
      <c r="D133" s="134">
        <f t="shared" si="20"/>
        <v>200000</v>
      </c>
      <c r="E133" s="134">
        <f t="shared" si="20"/>
        <v>265500</v>
      </c>
      <c r="F133" s="135"/>
      <c r="G133" s="135">
        <f t="shared" si="7"/>
        <v>132.75</v>
      </c>
    </row>
    <row r="134" spans="1:7" ht="12.75" customHeight="1">
      <c r="A134" s="366">
        <v>4124</v>
      </c>
      <c r="B134" s="146" t="s">
        <v>194</v>
      </c>
      <c r="C134" s="138">
        <v>0</v>
      </c>
      <c r="D134" s="250">
        <v>200000</v>
      </c>
      <c r="E134" s="138">
        <v>265500</v>
      </c>
      <c r="F134" s="139"/>
      <c r="G134" s="358">
        <f t="shared" si="7"/>
        <v>132.75</v>
      </c>
    </row>
    <row r="135" spans="1:7" ht="12.75" customHeight="1">
      <c r="A135" s="371">
        <v>42</v>
      </c>
      <c r="B135" s="132" t="s">
        <v>15</v>
      </c>
      <c r="C135" s="134">
        <f>C136+C138+C143</f>
        <v>9297771</v>
      </c>
      <c r="D135" s="134">
        <f>D136+D138+D143</f>
        <v>21686650</v>
      </c>
      <c r="E135" s="134">
        <f>E136+E138+E143</f>
        <v>12339112</v>
      </c>
      <c r="F135" s="135">
        <f>E135/C135*100</f>
        <v>132.71043134962133</v>
      </c>
      <c r="G135" s="135">
        <f aca="true" t="shared" si="21" ref="G135:G198">E135/D135*100</f>
        <v>56.89727090168375</v>
      </c>
    </row>
    <row r="136" spans="1:7" ht="12.75" customHeight="1">
      <c r="A136" s="371">
        <v>421</v>
      </c>
      <c r="B136" s="132" t="s">
        <v>16</v>
      </c>
      <c r="C136" s="134">
        <f>C137</f>
        <v>0</v>
      </c>
      <c r="D136" s="134">
        <f>D137</f>
        <v>764000</v>
      </c>
      <c r="E136" s="134">
        <f>E137</f>
        <v>232711</v>
      </c>
      <c r="F136" s="135"/>
      <c r="G136" s="135">
        <f t="shared" si="21"/>
        <v>30.45955497382199</v>
      </c>
    </row>
    <row r="137" spans="1:7" ht="12.75" customHeight="1">
      <c r="A137" s="366">
        <v>4212</v>
      </c>
      <c r="B137" s="146" t="s">
        <v>123</v>
      </c>
      <c r="C137" s="138">
        <v>0</v>
      </c>
      <c r="D137" s="250">
        <v>764000</v>
      </c>
      <c r="E137" s="138">
        <v>232711</v>
      </c>
      <c r="F137" s="139"/>
      <c r="G137" s="358">
        <f t="shared" si="21"/>
        <v>30.45955497382199</v>
      </c>
    </row>
    <row r="138" spans="1:7" ht="12.75" customHeight="1">
      <c r="A138" s="371">
        <v>422</v>
      </c>
      <c r="B138" s="132" t="s">
        <v>23</v>
      </c>
      <c r="C138" s="134">
        <f>SUM(C139:C142)</f>
        <v>7366532</v>
      </c>
      <c r="D138" s="134">
        <f>SUM(D139:D142)</f>
        <v>7400000</v>
      </c>
      <c r="E138" s="134">
        <f>SUM(E139:E142)</f>
        <v>5033539</v>
      </c>
      <c r="F138" s="135">
        <f aca="true" t="shared" si="22" ref="F138:F147">E138/C138*100</f>
        <v>68.32983281685331</v>
      </c>
      <c r="G138" s="135">
        <f t="shared" si="21"/>
        <v>68.02079729729729</v>
      </c>
    </row>
    <row r="139" spans="1:7" ht="12.75" customHeight="1">
      <c r="A139" s="381" t="s">
        <v>19</v>
      </c>
      <c r="B139" s="160" t="s">
        <v>20</v>
      </c>
      <c r="C139" s="138">
        <v>7109321</v>
      </c>
      <c r="D139" s="250">
        <v>6300000</v>
      </c>
      <c r="E139" s="138">
        <v>4758130</v>
      </c>
      <c r="F139" s="139">
        <f t="shared" si="22"/>
        <v>66.92805121614286</v>
      </c>
      <c r="G139" s="358">
        <f t="shared" si="21"/>
        <v>75.52587301587302</v>
      </c>
    </row>
    <row r="140" spans="1:7" ht="12.75" customHeight="1">
      <c r="A140" s="370" t="s">
        <v>21</v>
      </c>
      <c r="B140" s="151" t="s">
        <v>22</v>
      </c>
      <c r="C140" s="138">
        <v>47103</v>
      </c>
      <c r="D140" s="250">
        <v>400000</v>
      </c>
      <c r="E140" s="138">
        <v>148578</v>
      </c>
      <c r="F140" s="139">
        <f t="shared" si="22"/>
        <v>315.43213808037706</v>
      </c>
      <c r="G140" s="358">
        <f t="shared" si="21"/>
        <v>37.1445</v>
      </c>
    </row>
    <row r="141" spans="1:7" ht="12.75" customHeight="1">
      <c r="A141" s="370">
        <v>4223</v>
      </c>
      <c r="B141" s="146" t="s">
        <v>124</v>
      </c>
      <c r="C141" s="138">
        <v>164475</v>
      </c>
      <c r="D141" s="250">
        <v>500000</v>
      </c>
      <c r="E141" s="138">
        <v>112064</v>
      </c>
      <c r="F141" s="139">
        <f t="shared" si="22"/>
        <v>68.1343669250646</v>
      </c>
      <c r="G141" s="358">
        <f t="shared" si="21"/>
        <v>22.4128</v>
      </c>
    </row>
    <row r="142" spans="1:7" ht="12.75" customHeight="1">
      <c r="A142" s="370" t="s">
        <v>24</v>
      </c>
      <c r="B142" s="151" t="s">
        <v>1</v>
      </c>
      <c r="C142" s="138">
        <v>45633</v>
      </c>
      <c r="D142" s="250">
        <v>200000</v>
      </c>
      <c r="E142" s="138">
        <v>14767</v>
      </c>
      <c r="F142" s="139">
        <f t="shared" si="22"/>
        <v>32.360353253128224</v>
      </c>
      <c r="G142" s="358">
        <f t="shared" si="21"/>
        <v>7.3835</v>
      </c>
    </row>
    <row r="143" spans="1:7" ht="12.75" customHeight="1">
      <c r="A143" s="371">
        <v>426</v>
      </c>
      <c r="B143" s="132" t="s">
        <v>86</v>
      </c>
      <c r="C143" s="134">
        <f>C144</f>
        <v>1931239</v>
      </c>
      <c r="D143" s="134">
        <f>D144</f>
        <v>13522650</v>
      </c>
      <c r="E143" s="134">
        <f>E144</f>
        <v>7072862</v>
      </c>
      <c r="F143" s="135">
        <f t="shared" si="22"/>
        <v>366.23442256499584</v>
      </c>
      <c r="G143" s="135">
        <f t="shared" si="21"/>
        <v>52.30381618987403</v>
      </c>
    </row>
    <row r="144" spans="1:7" ht="12.75" customHeight="1">
      <c r="A144" s="370">
        <v>4262</v>
      </c>
      <c r="B144" s="153" t="s">
        <v>125</v>
      </c>
      <c r="C144" s="138">
        <v>1931239</v>
      </c>
      <c r="D144" s="250">
        <v>13522650</v>
      </c>
      <c r="E144" s="138">
        <v>7072862</v>
      </c>
      <c r="F144" s="139">
        <f t="shared" si="22"/>
        <v>366.23442256499584</v>
      </c>
      <c r="G144" s="358">
        <f t="shared" si="21"/>
        <v>52.30381618987403</v>
      </c>
    </row>
    <row r="145" spans="1:7" ht="12.75" customHeight="1">
      <c r="A145" s="371">
        <v>45</v>
      </c>
      <c r="B145" s="161" t="s">
        <v>25</v>
      </c>
      <c r="C145" s="134">
        <f aca="true" t="shared" si="23" ref="C145:E146">C146</f>
        <v>4483109</v>
      </c>
      <c r="D145" s="134">
        <f t="shared" si="23"/>
        <v>10000000</v>
      </c>
      <c r="E145" s="134">
        <f t="shared" si="23"/>
        <v>4574617</v>
      </c>
      <c r="F145" s="135">
        <f t="shared" si="22"/>
        <v>102.04117276648861</v>
      </c>
      <c r="G145" s="135">
        <f t="shared" si="21"/>
        <v>45.74617</v>
      </c>
    </row>
    <row r="146" spans="1:7" ht="12.75" customHeight="1">
      <c r="A146" s="382">
        <v>451</v>
      </c>
      <c r="B146" s="161" t="s">
        <v>0</v>
      </c>
      <c r="C146" s="134">
        <f t="shared" si="23"/>
        <v>4483109</v>
      </c>
      <c r="D146" s="134">
        <f t="shared" si="23"/>
        <v>10000000</v>
      </c>
      <c r="E146" s="134">
        <f t="shared" si="23"/>
        <v>4574617</v>
      </c>
      <c r="F146" s="135">
        <f t="shared" si="22"/>
        <v>102.04117276648861</v>
      </c>
      <c r="G146" s="135">
        <f t="shared" si="21"/>
        <v>45.74617</v>
      </c>
    </row>
    <row r="147" spans="1:7" ht="12.75" customHeight="1">
      <c r="A147" s="370">
        <v>4511</v>
      </c>
      <c r="B147" s="153" t="s">
        <v>0</v>
      </c>
      <c r="C147" s="138">
        <v>4483109</v>
      </c>
      <c r="D147" s="250">
        <v>10000000</v>
      </c>
      <c r="E147" s="138">
        <v>4574617</v>
      </c>
      <c r="F147" s="139">
        <f t="shared" si="22"/>
        <v>102.04117276648861</v>
      </c>
      <c r="G147" s="358">
        <f t="shared" si="21"/>
        <v>45.74617</v>
      </c>
    </row>
    <row r="148" spans="1:7" ht="12.75" customHeight="1">
      <c r="A148" s="370"/>
      <c r="B148" s="151"/>
      <c r="C148" s="138"/>
      <c r="D148" s="138"/>
      <c r="E148" s="138"/>
      <c r="F148" s="139"/>
      <c r="G148" s="139"/>
    </row>
    <row r="149" spans="1:7" ht="19.5" customHeight="1">
      <c r="A149" s="154">
        <v>101</v>
      </c>
      <c r="B149" s="162" t="s">
        <v>164</v>
      </c>
      <c r="C149" s="163">
        <f>C150+C156+C205</f>
        <v>1162875680</v>
      </c>
      <c r="D149" s="163">
        <f>D150+D156+D205</f>
        <v>1259179000</v>
      </c>
      <c r="E149" s="163">
        <f>E150+E156+E205</f>
        <v>1319128253</v>
      </c>
      <c r="F149" s="181">
        <f aca="true" t="shared" si="24" ref="F149:F154">E149/C149*100</f>
        <v>113.43673925659878</v>
      </c>
      <c r="G149" s="181">
        <f t="shared" si="21"/>
        <v>104.76097941595278</v>
      </c>
    </row>
    <row r="150" spans="1:7" ht="24.75" customHeight="1">
      <c r="A150" s="355" t="s">
        <v>162</v>
      </c>
      <c r="B150" s="164" t="s">
        <v>166</v>
      </c>
      <c r="C150" s="134">
        <f aca="true" t="shared" si="25" ref="C150:E151">C151</f>
        <v>1111001001</v>
      </c>
      <c r="D150" s="134">
        <f t="shared" si="25"/>
        <v>1179339000</v>
      </c>
      <c r="E150" s="134">
        <f t="shared" si="25"/>
        <v>1261181881</v>
      </c>
      <c r="F150" s="135">
        <f t="shared" si="24"/>
        <v>113.51761878385562</v>
      </c>
      <c r="G150" s="135">
        <f t="shared" si="21"/>
        <v>106.9397247949911</v>
      </c>
    </row>
    <row r="151" spans="1:7" ht="12.75" customHeight="1">
      <c r="A151" s="356">
        <v>37</v>
      </c>
      <c r="B151" s="136" t="s">
        <v>129</v>
      </c>
      <c r="C151" s="134">
        <f t="shared" si="25"/>
        <v>1111001001</v>
      </c>
      <c r="D151" s="134">
        <f t="shared" si="25"/>
        <v>1179339000</v>
      </c>
      <c r="E151" s="134">
        <f t="shared" si="25"/>
        <v>1261181881</v>
      </c>
      <c r="F151" s="135">
        <f t="shared" si="24"/>
        <v>113.51761878385562</v>
      </c>
      <c r="G151" s="135">
        <f t="shared" si="21"/>
        <v>106.9397247949911</v>
      </c>
    </row>
    <row r="152" spans="1:7" ht="12.75" customHeight="1">
      <c r="A152" s="136">
        <v>371</v>
      </c>
      <c r="B152" s="136" t="s">
        <v>126</v>
      </c>
      <c r="C152" s="134">
        <f>SUM(C153:C154)</f>
        <v>1111001001</v>
      </c>
      <c r="D152" s="134">
        <f>SUM(D153:D154)</f>
        <v>1179339000</v>
      </c>
      <c r="E152" s="134">
        <f>SUM(E153:E154)</f>
        <v>1261181881</v>
      </c>
      <c r="F152" s="135">
        <f t="shared" si="24"/>
        <v>113.51761878385562</v>
      </c>
      <c r="G152" s="135">
        <f t="shared" si="21"/>
        <v>106.9397247949911</v>
      </c>
    </row>
    <row r="153" spans="1:7" ht="12.75" customHeight="1">
      <c r="A153" s="359" t="s">
        <v>133</v>
      </c>
      <c r="B153" s="137" t="s">
        <v>149</v>
      </c>
      <c r="C153" s="138">
        <v>299099313</v>
      </c>
      <c r="D153" s="250">
        <v>205816000</v>
      </c>
      <c r="E153" s="138">
        <v>216883419</v>
      </c>
      <c r="F153" s="139">
        <f t="shared" si="24"/>
        <v>72.51217557962094</v>
      </c>
      <c r="G153" s="358">
        <f t="shared" si="21"/>
        <v>105.37733655303767</v>
      </c>
    </row>
    <row r="154" spans="1:7" ht="12.75" customHeight="1">
      <c r="A154" s="359" t="s">
        <v>172</v>
      </c>
      <c r="B154" s="143" t="s">
        <v>148</v>
      </c>
      <c r="C154" s="138">
        <v>811901688</v>
      </c>
      <c r="D154" s="250">
        <v>973523000</v>
      </c>
      <c r="E154" s="138">
        <v>1044298462</v>
      </c>
      <c r="F154" s="139">
        <f t="shared" si="24"/>
        <v>128.6237579543005</v>
      </c>
      <c r="G154" s="358">
        <f t="shared" si="21"/>
        <v>107.27003491442935</v>
      </c>
    </row>
    <row r="155" spans="1:7" ht="12.75" customHeight="1">
      <c r="A155" s="370"/>
      <c r="B155" s="151"/>
      <c r="C155" s="138"/>
      <c r="D155" s="138"/>
      <c r="E155" s="138"/>
      <c r="F155" s="139"/>
      <c r="G155" s="139"/>
    </row>
    <row r="156" spans="1:7" ht="27" customHeight="1">
      <c r="A156" s="355" t="s">
        <v>93</v>
      </c>
      <c r="B156" s="164" t="s">
        <v>165</v>
      </c>
      <c r="C156" s="134">
        <f>C157+C167+C199</f>
        <v>51804662</v>
      </c>
      <c r="D156" s="134">
        <f>D157+D167+D199</f>
        <v>79040000</v>
      </c>
      <c r="E156" s="134">
        <f>E157+E167+E199</f>
        <v>57856142</v>
      </c>
      <c r="F156" s="135">
        <f>E156/C156*100</f>
        <v>111.6813425015687</v>
      </c>
      <c r="G156" s="135">
        <f t="shared" si="21"/>
        <v>73.19856022267206</v>
      </c>
    </row>
    <row r="157" spans="1:7" ht="12.75" customHeight="1">
      <c r="A157" s="365">
        <v>31</v>
      </c>
      <c r="B157" s="145" t="s">
        <v>47</v>
      </c>
      <c r="C157" s="134">
        <f>C158+C162+C164</f>
        <v>26428935</v>
      </c>
      <c r="D157" s="134">
        <f>D158+D162+D164</f>
        <v>31150000</v>
      </c>
      <c r="E157" s="134">
        <f>E158+E162+E164</f>
        <v>31041272</v>
      </c>
      <c r="F157" s="135">
        <f>E157/C157*100</f>
        <v>117.45184586514743</v>
      </c>
      <c r="G157" s="135">
        <f t="shared" si="21"/>
        <v>99.65095345104334</v>
      </c>
    </row>
    <row r="158" spans="1:7" ht="12.75" customHeight="1">
      <c r="A158" s="365">
        <v>311</v>
      </c>
      <c r="B158" s="145" t="s">
        <v>96</v>
      </c>
      <c r="C158" s="134">
        <f>SUM(C159:C161)</f>
        <v>20723667</v>
      </c>
      <c r="D158" s="134">
        <f>SUM(D159:D161)</f>
        <v>25500000</v>
      </c>
      <c r="E158" s="134">
        <f>SUM(E159:E161)</f>
        <v>25376005</v>
      </c>
      <c r="F158" s="135">
        <f>E158/C158*100</f>
        <v>122.44939565956162</v>
      </c>
      <c r="G158" s="135">
        <f t="shared" si="21"/>
        <v>99.51374509803922</v>
      </c>
    </row>
    <row r="159" spans="1:7" ht="12.75" customHeight="1">
      <c r="A159" s="366">
        <v>3111</v>
      </c>
      <c r="B159" s="146" t="s">
        <v>49</v>
      </c>
      <c r="C159" s="165">
        <v>20723667</v>
      </c>
      <c r="D159" s="253">
        <v>23000000</v>
      </c>
      <c r="E159" s="165">
        <v>22888565</v>
      </c>
      <c r="F159" s="182">
        <f>E159/C159*100</f>
        <v>110.44650061207797</v>
      </c>
      <c r="G159" s="383">
        <f t="shared" si="21"/>
        <v>99.5155</v>
      </c>
    </row>
    <row r="160" spans="1:7" ht="12.75" customHeight="1">
      <c r="A160" s="366">
        <v>3113</v>
      </c>
      <c r="B160" s="146" t="s">
        <v>92</v>
      </c>
      <c r="C160" s="165"/>
      <c r="D160" s="253">
        <v>600000</v>
      </c>
      <c r="E160" s="165">
        <v>120994</v>
      </c>
      <c r="F160" s="182"/>
      <c r="G160" s="383">
        <f t="shared" si="21"/>
        <v>20.165666666666667</v>
      </c>
    </row>
    <row r="161" spans="1:7" ht="12.75" customHeight="1">
      <c r="A161" s="366">
        <v>3114</v>
      </c>
      <c r="B161" s="146" t="s">
        <v>136</v>
      </c>
      <c r="C161" s="166"/>
      <c r="D161" s="254">
        <v>1900000</v>
      </c>
      <c r="E161" s="166">
        <v>2366446</v>
      </c>
      <c r="F161" s="183"/>
      <c r="G161" s="384">
        <f t="shared" si="21"/>
        <v>124.5497894736842</v>
      </c>
    </row>
    <row r="162" spans="1:7" ht="12.75" customHeight="1">
      <c r="A162" s="365">
        <v>312</v>
      </c>
      <c r="B162" s="145" t="s">
        <v>51</v>
      </c>
      <c r="C162" s="134">
        <f>C163</f>
        <v>604219</v>
      </c>
      <c r="D162" s="134">
        <f>D163</f>
        <v>1250000</v>
      </c>
      <c r="E162" s="134">
        <f>E163</f>
        <v>1327603</v>
      </c>
      <c r="F162" s="135">
        <f aca="true" t="shared" si="26" ref="F162:F177">E162/C162*100</f>
        <v>219.7221537224086</v>
      </c>
      <c r="G162" s="135">
        <f t="shared" si="21"/>
        <v>106.20824</v>
      </c>
    </row>
    <row r="163" spans="1:7" ht="12.75" customHeight="1">
      <c r="A163" s="367">
        <v>3121</v>
      </c>
      <c r="B163" s="147" t="s">
        <v>51</v>
      </c>
      <c r="C163" s="165">
        <v>604219</v>
      </c>
      <c r="D163" s="253">
        <v>1250000</v>
      </c>
      <c r="E163" s="165">
        <v>1327603</v>
      </c>
      <c r="F163" s="182">
        <f t="shared" si="26"/>
        <v>219.7221537224086</v>
      </c>
      <c r="G163" s="383">
        <f t="shared" si="21"/>
        <v>106.20824</v>
      </c>
    </row>
    <row r="164" spans="1:7" ht="12.75" customHeight="1">
      <c r="A164" s="365">
        <v>313</v>
      </c>
      <c r="B164" s="145" t="s">
        <v>52</v>
      </c>
      <c r="C164" s="134">
        <f>C165+C166</f>
        <v>5101049</v>
      </c>
      <c r="D164" s="134">
        <f>D165+D166</f>
        <v>4400000</v>
      </c>
      <c r="E164" s="134">
        <f>E165+E166</f>
        <v>4337664</v>
      </c>
      <c r="F164" s="135">
        <f t="shared" si="26"/>
        <v>85.03474481425292</v>
      </c>
      <c r="G164" s="135">
        <f t="shared" si="21"/>
        <v>98.58327272727273</v>
      </c>
    </row>
    <row r="165" spans="1:7" ht="12.75" customHeight="1">
      <c r="A165" s="367">
        <v>3132</v>
      </c>
      <c r="B165" s="147" t="s">
        <v>94</v>
      </c>
      <c r="C165" s="165">
        <v>4654898</v>
      </c>
      <c r="D165" s="253">
        <v>4000000</v>
      </c>
      <c r="E165" s="165">
        <v>3909245</v>
      </c>
      <c r="F165" s="182">
        <f t="shared" si="26"/>
        <v>83.9813246176393</v>
      </c>
      <c r="G165" s="383">
        <f t="shared" si="21"/>
        <v>97.73112499999999</v>
      </c>
    </row>
    <row r="166" spans="1:7" ht="12.75" customHeight="1">
      <c r="A166" s="367">
        <v>3133</v>
      </c>
      <c r="B166" s="147" t="s">
        <v>95</v>
      </c>
      <c r="C166" s="165">
        <v>446151</v>
      </c>
      <c r="D166" s="253">
        <v>400000</v>
      </c>
      <c r="E166" s="165">
        <v>428419</v>
      </c>
      <c r="F166" s="182">
        <f t="shared" si="26"/>
        <v>96.02556085271578</v>
      </c>
      <c r="G166" s="383">
        <f t="shared" si="21"/>
        <v>107.10475</v>
      </c>
    </row>
    <row r="167" spans="1:7" ht="12.75" customHeight="1">
      <c r="A167" s="365">
        <v>32</v>
      </c>
      <c r="B167" s="132" t="s">
        <v>2</v>
      </c>
      <c r="C167" s="134">
        <f>C168+C173+C179+C189+C191</f>
        <v>17137269</v>
      </c>
      <c r="D167" s="134">
        <f>D168+D173+D179+D189+D191</f>
        <v>36780000</v>
      </c>
      <c r="E167" s="134">
        <f>E168+E173+E179+E189+E191</f>
        <v>14346192</v>
      </c>
      <c r="F167" s="135">
        <f t="shared" si="26"/>
        <v>83.71340847832872</v>
      </c>
      <c r="G167" s="135">
        <f t="shared" si="21"/>
        <v>39.00541598694943</v>
      </c>
    </row>
    <row r="168" spans="1:7" ht="12.75" customHeight="1">
      <c r="A168" s="365">
        <v>321</v>
      </c>
      <c r="B168" s="145" t="s">
        <v>6</v>
      </c>
      <c r="C168" s="134">
        <f>SUM(C169:C172)</f>
        <v>877029</v>
      </c>
      <c r="D168" s="134">
        <f>SUM(D169:D172)</f>
        <v>1360000</v>
      </c>
      <c r="E168" s="134">
        <f>SUM(E169:E172)</f>
        <v>836579</v>
      </c>
      <c r="F168" s="135">
        <f t="shared" si="26"/>
        <v>95.38783780239878</v>
      </c>
      <c r="G168" s="135">
        <f t="shared" si="21"/>
        <v>61.513161764705885</v>
      </c>
    </row>
    <row r="169" spans="1:7" ht="12.75" customHeight="1">
      <c r="A169" s="367">
        <v>3211</v>
      </c>
      <c r="B169" s="149" t="s">
        <v>53</v>
      </c>
      <c r="C169" s="166">
        <v>101328</v>
      </c>
      <c r="D169" s="254">
        <v>190000</v>
      </c>
      <c r="E169" s="166">
        <v>4801</v>
      </c>
      <c r="F169" s="183">
        <f t="shared" si="26"/>
        <v>4.738078319911574</v>
      </c>
      <c r="G169" s="384">
        <f t="shared" si="21"/>
        <v>2.526842105263158</v>
      </c>
    </row>
    <row r="170" spans="1:7" ht="12.75" customHeight="1">
      <c r="A170" s="367">
        <v>3212</v>
      </c>
      <c r="B170" s="149" t="s">
        <v>54</v>
      </c>
      <c r="C170" s="166">
        <v>717942</v>
      </c>
      <c r="D170" s="254">
        <v>1080000</v>
      </c>
      <c r="E170" s="166">
        <v>819774</v>
      </c>
      <c r="F170" s="183">
        <f t="shared" si="26"/>
        <v>114.1838755776929</v>
      </c>
      <c r="G170" s="384">
        <f t="shared" si="21"/>
        <v>75.905</v>
      </c>
    </row>
    <row r="171" spans="1:7" ht="12.75" customHeight="1">
      <c r="A171" s="367">
        <v>3213</v>
      </c>
      <c r="B171" s="149" t="s">
        <v>5</v>
      </c>
      <c r="C171" s="166">
        <v>49504</v>
      </c>
      <c r="D171" s="254">
        <v>80000</v>
      </c>
      <c r="E171" s="166">
        <v>10533</v>
      </c>
      <c r="F171" s="183">
        <f t="shared" si="26"/>
        <v>21.277068519715577</v>
      </c>
      <c r="G171" s="384">
        <f t="shared" si="21"/>
        <v>13.166249999999998</v>
      </c>
    </row>
    <row r="172" spans="1:7" ht="12.75" customHeight="1">
      <c r="A172" s="367">
        <v>3214</v>
      </c>
      <c r="B172" s="149" t="s">
        <v>168</v>
      </c>
      <c r="C172" s="166">
        <v>8255</v>
      </c>
      <c r="D172" s="254">
        <v>10000</v>
      </c>
      <c r="E172" s="166">
        <v>1471</v>
      </c>
      <c r="F172" s="183">
        <f t="shared" si="26"/>
        <v>17.819503331314355</v>
      </c>
      <c r="G172" s="384">
        <f t="shared" si="21"/>
        <v>14.71</v>
      </c>
    </row>
    <row r="173" spans="1:7" ht="12.75">
      <c r="A173" s="365">
        <v>322</v>
      </c>
      <c r="B173" s="145" t="s">
        <v>55</v>
      </c>
      <c r="C173" s="134">
        <f>SUM(C174:C178)</f>
        <v>772204</v>
      </c>
      <c r="D173" s="134">
        <f>SUM(D174:D178)</f>
        <v>3010000</v>
      </c>
      <c r="E173" s="134">
        <f>SUM(E174:E178)</f>
        <v>841668</v>
      </c>
      <c r="F173" s="135">
        <f t="shared" si="26"/>
        <v>108.99555039859933</v>
      </c>
      <c r="G173" s="135">
        <f t="shared" si="21"/>
        <v>27.962392026578076</v>
      </c>
    </row>
    <row r="174" spans="1:7" ht="12.75">
      <c r="A174" s="370">
        <v>3221</v>
      </c>
      <c r="B174" s="146" t="s">
        <v>56</v>
      </c>
      <c r="C174" s="166">
        <v>739203</v>
      </c>
      <c r="D174" s="254">
        <v>2000000</v>
      </c>
      <c r="E174" s="166">
        <v>814127</v>
      </c>
      <c r="F174" s="183">
        <f t="shared" si="26"/>
        <v>110.13578137534614</v>
      </c>
      <c r="G174" s="384">
        <f t="shared" si="21"/>
        <v>40.70635</v>
      </c>
    </row>
    <row r="175" spans="1:7" ht="12.75">
      <c r="A175" s="370">
        <v>3223</v>
      </c>
      <c r="B175" s="146" t="s">
        <v>57</v>
      </c>
      <c r="C175" s="166">
        <v>21117</v>
      </c>
      <c r="D175" s="254">
        <v>900000</v>
      </c>
      <c r="E175" s="166">
        <v>17108</v>
      </c>
      <c r="F175" s="183">
        <f t="shared" si="26"/>
        <v>81.01529573329545</v>
      </c>
      <c r="G175" s="384">
        <f t="shared" si="21"/>
        <v>1.9008888888888889</v>
      </c>
    </row>
    <row r="176" spans="1:7" ht="12.75">
      <c r="A176" s="370">
        <v>3224</v>
      </c>
      <c r="B176" s="151" t="s">
        <v>7</v>
      </c>
      <c r="C176" s="166">
        <v>6602</v>
      </c>
      <c r="D176" s="254">
        <v>80000</v>
      </c>
      <c r="E176" s="166">
        <v>10433</v>
      </c>
      <c r="F176" s="183">
        <f t="shared" si="26"/>
        <v>158.0278703423205</v>
      </c>
      <c r="G176" s="384">
        <f t="shared" si="21"/>
        <v>13.041249999999998</v>
      </c>
    </row>
    <row r="177" spans="1:7" ht="12.75" hidden="1">
      <c r="A177" s="370" t="s">
        <v>8</v>
      </c>
      <c r="B177" s="151" t="s">
        <v>9</v>
      </c>
      <c r="C177" s="166">
        <v>5282</v>
      </c>
      <c r="D177" s="254">
        <v>20000</v>
      </c>
      <c r="E177" s="166">
        <v>0</v>
      </c>
      <c r="F177" s="183">
        <f t="shared" si="26"/>
        <v>0</v>
      </c>
      <c r="G177" s="384">
        <f t="shared" si="21"/>
        <v>0</v>
      </c>
    </row>
    <row r="178" spans="1:7" ht="12.75" hidden="1">
      <c r="A178" s="370">
        <v>3227</v>
      </c>
      <c r="B178" s="151" t="s">
        <v>140</v>
      </c>
      <c r="C178" s="166">
        <v>0</v>
      </c>
      <c r="D178" s="254">
        <v>10000</v>
      </c>
      <c r="E178" s="166">
        <v>0</v>
      </c>
      <c r="F178" s="183"/>
      <c r="G178" s="384">
        <f t="shared" si="21"/>
        <v>0</v>
      </c>
    </row>
    <row r="179" spans="1:7" ht="12.75">
      <c r="A179" s="365">
        <v>323</v>
      </c>
      <c r="B179" s="145" t="s">
        <v>10</v>
      </c>
      <c r="C179" s="134">
        <f>SUM(C180:C188)</f>
        <v>11471701</v>
      </c>
      <c r="D179" s="134">
        <f>SUM(D180:D188)</f>
        <v>27175000</v>
      </c>
      <c r="E179" s="134">
        <f>SUM(E180:E188)</f>
        <v>9472656</v>
      </c>
      <c r="F179" s="135">
        <f aca="true" t="shared" si="27" ref="F179:F184">E179/C179*100</f>
        <v>82.57411869434185</v>
      </c>
      <c r="G179" s="135">
        <f t="shared" si="21"/>
        <v>34.85797976080956</v>
      </c>
    </row>
    <row r="180" spans="1:7" ht="12.75">
      <c r="A180" s="366">
        <v>3231</v>
      </c>
      <c r="B180" s="152" t="s">
        <v>58</v>
      </c>
      <c r="C180" s="167">
        <v>8365565</v>
      </c>
      <c r="D180" s="255">
        <v>15000000</v>
      </c>
      <c r="E180" s="167">
        <v>8272037</v>
      </c>
      <c r="F180" s="184">
        <f t="shared" si="27"/>
        <v>98.88198824586266</v>
      </c>
      <c r="G180" s="385">
        <f t="shared" si="21"/>
        <v>55.14691333333334</v>
      </c>
    </row>
    <row r="181" spans="1:7" ht="12.75">
      <c r="A181" s="366">
        <v>3232</v>
      </c>
      <c r="B181" s="151" t="s">
        <v>11</v>
      </c>
      <c r="C181" s="166">
        <v>15657</v>
      </c>
      <c r="D181" s="254">
        <v>800000</v>
      </c>
      <c r="E181" s="166">
        <v>2470</v>
      </c>
      <c r="F181" s="183">
        <f t="shared" si="27"/>
        <v>15.775691384045476</v>
      </c>
      <c r="G181" s="384">
        <f t="shared" si="21"/>
        <v>0.30874999999999997</v>
      </c>
    </row>
    <row r="182" spans="1:7" ht="12.75">
      <c r="A182" s="366">
        <v>3233</v>
      </c>
      <c r="B182" s="153" t="s">
        <v>59</v>
      </c>
      <c r="C182" s="166">
        <v>2081900</v>
      </c>
      <c r="D182" s="254">
        <v>4800000</v>
      </c>
      <c r="E182" s="166">
        <v>291761</v>
      </c>
      <c r="F182" s="183">
        <f t="shared" si="27"/>
        <v>14.014169748787166</v>
      </c>
      <c r="G182" s="384">
        <f t="shared" si="21"/>
        <v>6.078354166666667</v>
      </c>
    </row>
    <row r="183" spans="1:7" ht="12.75">
      <c r="A183" s="366">
        <v>3234</v>
      </c>
      <c r="B183" s="153" t="s">
        <v>60</v>
      </c>
      <c r="C183" s="166">
        <v>16222</v>
      </c>
      <c r="D183" s="254">
        <v>400000</v>
      </c>
      <c r="E183" s="166">
        <v>19962</v>
      </c>
      <c r="F183" s="183">
        <f t="shared" si="27"/>
        <v>123.05511034397732</v>
      </c>
      <c r="G183" s="384">
        <f t="shared" si="21"/>
        <v>4.9905</v>
      </c>
    </row>
    <row r="184" spans="1:7" ht="12.75">
      <c r="A184" s="366">
        <v>3235</v>
      </c>
      <c r="B184" s="153" t="s">
        <v>61</v>
      </c>
      <c r="C184" s="166">
        <v>280922</v>
      </c>
      <c r="D184" s="254">
        <v>2500000</v>
      </c>
      <c r="E184" s="166">
        <v>271587</v>
      </c>
      <c r="F184" s="183">
        <f t="shared" si="27"/>
        <v>96.6770135482447</v>
      </c>
      <c r="G184" s="384">
        <f t="shared" si="21"/>
        <v>10.863480000000001</v>
      </c>
    </row>
    <row r="185" spans="1:7" ht="12.75" hidden="1">
      <c r="A185" s="366">
        <v>3236</v>
      </c>
      <c r="B185" s="153" t="s">
        <v>120</v>
      </c>
      <c r="C185" s="166">
        <v>0</v>
      </c>
      <c r="D185" s="254">
        <v>50000</v>
      </c>
      <c r="E185" s="166">
        <v>0</v>
      </c>
      <c r="F185" s="183"/>
      <c r="G185" s="384">
        <f t="shared" si="21"/>
        <v>0</v>
      </c>
    </row>
    <row r="186" spans="1:7" ht="12.75">
      <c r="A186" s="366">
        <v>3237</v>
      </c>
      <c r="B186" s="153" t="s">
        <v>12</v>
      </c>
      <c r="C186" s="166">
        <v>519637</v>
      </c>
      <c r="D186" s="254">
        <v>1000000</v>
      </c>
      <c r="E186" s="166">
        <v>451408</v>
      </c>
      <c r="F186" s="183">
        <f>E186/C186*100</f>
        <v>86.86987262261925</v>
      </c>
      <c r="G186" s="384">
        <f t="shared" si="21"/>
        <v>45.1408</v>
      </c>
    </row>
    <row r="187" spans="1:7" ht="12.75">
      <c r="A187" s="366">
        <v>3238</v>
      </c>
      <c r="B187" s="153" t="s">
        <v>119</v>
      </c>
      <c r="C187" s="166">
        <v>0</v>
      </c>
      <c r="D187" s="254">
        <v>1500000</v>
      </c>
      <c r="E187" s="166">
        <v>41250</v>
      </c>
      <c r="F187" s="183"/>
      <c r="G187" s="384">
        <f t="shared" si="21"/>
        <v>2.75</v>
      </c>
    </row>
    <row r="188" spans="1:7" ht="12.75">
      <c r="A188" s="366">
        <v>3239</v>
      </c>
      <c r="B188" s="151" t="s">
        <v>62</v>
      </c>
      <c r="C188" s="167">
        <v>191798</v>
      </c>
      <c r="D188" s="255">
        <v>1125000</v>
      </c>
      <c r="E188" s="167">
        <v>122181</v>
      </c>
      <c r="F188" s="184">
        <f>E188/C188*100</f>
        <v>63.70295832073327</v>
      </c>
      <c r="G188" s="385">
        <f t="shared" si="21"/>
        <v>10.860533333333333</v>
      </c>
    </row>
    <row r="189" spans="1:7" ht="12.75">
      <c r="A189" s="371">
        <v>324</v>
      </c>
      <c r="B189" s="154" t="s">
        <v>141</v>
      </c>
      <c r="C189" s="168">
        <f>SUM(C190)</f>
        <v>0</v>
      </c>
      <c r="D189" s="168">
        <f>SUM(D190)</f>
        <v>10000</v>
      </c>
      <c r="E189" s="168">
        <f>SUM(E190)</f>
        <v>0</v>
      </c>
      <c r="F189" s="185"/>
      <c r="G189" s="185">
        <f t="shared" si="21"/>
        <v>0</v>
      </c>
    </row>
    <row r="190" spans="1:7" ht="12.75" hidden="1">
      <c r="A190" s="366">
        <v>3241</v>
      </c>
      <c r="B190" s="151" t="s">
        <v>141</v>
      </c>
      <c r="C190" s="167">
        <v>0</v>
      </c>
      <c r="D190" s="255">
        <v>10000</v>
      </c>
      <c r="E190" s="167">
        <v>0</v>
      </c>
      <c r="F190" s="184"/>
      <c r="G190" s="385">
        <f t="shared" si="21"/>
        <v>0</v>
      </c>
    </row>
    <row r="191" spans="1:7" ht="12.75">
      <c r="A191" s="371">
        <v>329</v>
      </c>
      <c r="B191" s="154" t="s">
        <v>63</v>
      </c>
      <c r="C191" s="134">
        <f>SUM(C192:C198)</f>
        <v>4016335</v>
      </c>
      <c r="D191" s="134">
        <f>SUM(D192:D198)</f>
        <v>5225000</v>
      </c>
      <c r="E191" s="134">
        <f>SUM(E192:E198)</f>
        <v>3195289</v>
      </c>
      <c r="F191" s="135">
        <f>E191/C191*100</f>
        <v>79.55733274241317</v>
      </c>
      <c r="G191" s="135">
        <f t="shared" si="21"/>
        <v>61.15385645933015</v>
      </c>
    </row>
    <row r="192" spans="1:7" ht="12.75" hidden="1">
      <c r="A192" s="366">
        <v>3291</v>
      </c>
      <c r="B192" s="146" t="s">
        <v>84</v>
      </c>
      <c r="C192" s="138">
        <v>0</v>
      </c>
      <c r="D192" s="250">
        <v>150000</v>
      </c>
      <c r="E192" s="138">
        <v>0</v>
      </c>
      <c r="F192" s="139"/>
      <c r="G192" s="358">
        <f t="shared" si="21"/>
        <v>0</v>
      </c>
    </row>
    <row r="193" spans="1:7" ht="12.75" hidden="1">
      <c r="A193" s="366">
        <v>3292</v>
      </c>
      <c r="B193" s="151" t="s">
        <v>169</v>
      </c>
      <c r="C193" s="138">
        <v>0</v>
      </c>
      <c r="D193" s="250">
        <v>15000</v>
      </c>
      <c r="E193" s="138">
        <v>0</v>
      </c>
      <c r="F193" s="139"/>
      <c r="G193" s="358">
        <f t="shared" si="21"/>
        <v>0</v>
      </c>
    </row>
    <row r="194" spans="1:7" ht="12.75">
      <c r="A194" s="366">
        <v>3293</v>
      </c>
      <c r="B194" s="151" t="s">
        <v>65</v>
      </c>
      <c r="C194" s="167">
        <v>18092</v>
      </c>
      <c r="D194" s="255">
        <v>25000</v>
      </c>
      <c r="E194" s="167">
        <v>1404</v>
      </c>
      <c r="F194" s="184">
        <f>E194/C194*100</f>
        <v>7.760336060137077</v>
      </c>
      <c r="G194" s="385">
        <f t="shared" si="21"/>
        <v>5.6160000000000005</v>
      </c>
    </row>
    <row r="195" spans="1:7" ht="12.75" hidden="1">
      <c r="A195" s="366">
        <v>3294</v>
      </c>
      <c r="B195" s="146" t="s">
        <v>66</v>
      </c>
      <c r="C195" s="167">
        <v>0</v>
      </c>
      <c r="D195" s="255">
        <v>15000</v>
      </c>
      <c r="E195" s="167">
        <v>0</v>
      </c>
      <c r="F195" s="184"/>
      <c r="G195" s="385">
        <f t="shared" si="21"/>
        <v>0</v>
      </c>
    </row>
    <row r="196" spans="1:7" ht="12.75">
      <c r="A196" s="366">
        <v>3295</v>
      </c>
      <c r="B196" s="151" t="s">
        <v>142</v>
      </c>
      <c r="C196" s="167">
        <v>3998243</v>
      </c>
      <c r="D196" s="255">
        <v>5000000</v>
      </c>
      <c r="E196" s="167">
        <v>3130170</v>
      </c>
      <c r="F196" s="184">
        <f>E196/C196*100</f>
        <v>78.28863828436641</v>
      </c>
      <c r="G196" s="385">
        <f t="shared" si="21"/>
        <v>62.6034</v>
      </c>
    </row>
    <row r="197" spans="1:7" ht="12.75">
      <c r="A197" s="366">
        <v>3296</v>
      </c>
      <c r="B197" s="151" t="s">
        <v>174</v>
      </c>
      <c r="C197" s="167">
        <v>0</v>
      </c>
      <c r="D197" s="255">
        <v>10000</v>
      </c>
      <c r="E197" s="167">
        <v>63715</v>
      </c>
      <c r="F197" s="184"/>
      <c r="G197" s="385">
        <f t="shared" si="21"/>
        <v>637.15</v>
      </c>
    </row>
    <row r="198" spans="1:7" ht="12.75" hidden="1">
      <c r="A198" s="366">
        <v>3299</v>
      </c>
      <c r="B198" s="151" t="s">
        <v>204</v>
      </c>
      <c r="C198" s="167">
        <v>0</v>
      </c>
      <c r="D198" s="255">
        <v>10000</v>
      </c>
      <c r="E198" s="167">
        <v>0</v>
      </c>
      <c r="F198" s="184"/>
      <c r="G198" s="385">
        <f t="shared" si="21"/>
        <v>0</v>
      </c>
    </row>
    <row r="199" spans="1:7" ht="12.75">
      <c r="A199" s="365">
        <v>34</v>
      </c>
      <c r="B199" s="145" t="s">
        <v>90</v>
      </c>
      <c r="C199" s="134">
        <f>C200</f>
        <v>8238458</v>
      </c>
      <c r="D199" s="134">
        <f>D200</f>
        <v>11110000</v>
      </c>
      <c r="E199" s="134">
        <f>E200</f>
        <v>12468678</v>
      </c>
      <c r="F199" s="135">
        <f>E199/C199*100</f>
        <v>151.34723027051905</v>
      </c>
      <c r="G199" s="135">
        <f aca="true" t="shared" si="28" ref="G199:G263">E199/D199*100</f>
        <v>112.22932493249324</v>
      </c>
    </row>
    <row r="200" spans="1:7" ht="12.75">
      <c r="A200" s="365">
        <v>343</v>
      </c>
      <c r="B200" s="145" t="s">
        <v>69</v>
      </c>
      <c r="C200" s="134">
        <f>SUM(C201:C203)</f>
        <v>8238458</v>
      </c>
      <c r="D200" s="134">
        <f>SUM(D201:D203)</f>
        <v>11110000</v>
      </c>
      <c r="E200" s="134">
        <f>SUM(E201:E203)</f>
        <v>12468678</v>
      </c>
      <c r="F200" s="135">
        <f>E200/C200*100</f>
        <v>151.34723027051905</v>
      </c>
      <c r="G200" s="135">
        <f t="shared" si="28"/>
        <v>112.22932493249324</v>
      </c>
    </row>
    <row r="201" spans="1:7" ht="12.75">
      <c r="A201" s="354">
        <v>3431</v>
      </c>
      <c r="B201" s="155" t="s">
        <v>70</v>
      </c>
      <c r="C201" s="138">
        <v>8130214</v>
      </c>
      <c r="D201" s="250">
        <v>11000000</v>
      </c>
      <c r="E201" s="138">
        <v>12393749</v>
      </c>
      <c r="F201" s="139">
        <f>E201/C201*100</f>
        <v>152.44062456412587</v>
      </c>
      <c r="G201" s="358">
        <f t="shared" si="28"/>
        <v>112.67044545454546</v>
      </c>
    </row>
    <row r="202" spans="1:7" ht="12.75">
      <c r="A202" s="354">
        <v>3433</v>
      </c>
      <c r="B202" s="155" t="s">
        <v>71</v>
      </c>
      <c r="C202" s="138">
        <v>6260</v>
      </c>
      <c r="D202" s="250">
        <v>10000</v>
      </c>
      <c r="E202" s="138">
        <v>7579</v>
      </c>
      <c r="F202" s="139">
        <f>E202/C202*100</f>
        <v>121.07028753993609</v>
      </c>
      <c r="G202" s="358">
        <f t="shared" si="28"/>
        <v>75.79</v>
      </c>
    </row>
    <row r="203" spans="1:7" ht="12.75">
      <c r="A203" s="354">
        <v>3434</v>
      </c>
      <c r="B203" s="155" t="s">
        <v>121</v>
      </c>
      <c r="C203" s="165">
        <v>101984</v>
      </c>
      <c r="D203" s="253">
        <v>100000</v>
      </c>
      <c r="E203" s="165">
        <v>67350</v>
      </c>
      <c r="F203" s="182">
        <f>E203/C203*100</f>
        <v>66.03977094446188</v>
      </c>
      <c r="G203" s="383">
        <f t="shared" si="28"/>
        <v>67.35</v>
      </c>
    </row>
    <row r="204" spans="1:7" ht="12.75">
      <c r="A204" s="370"/>
      <c r="B204" s="151"/>
      <c r="C204" s="138"/>
      <c r="D204" s="138"/>
      <c r="E204" s="138"/>
      <c r="F204" s="139"/>
      <c r="G204" s="139"/>
    </row>
    <row r="205" spans="1:7" ht="25.5">
      <c r="A205" s="355" t="s">
        <v>73</v>
      </c>
      <c r="B205" s="164" t="s">
        <v>167</v>
      </c>
      <c r="C205" s="134">
        <f>C206</f>
        <v>70017</v>
      </c>
      <c r="D205" s="134">
        <f>D206</f>
        <v>800000</v>
      </c>
      <c r="E205" s="134">
        <f>E206</f>
        <v>90230</v>
      </c>
      <c r="F205" s="135">
        <f>E205/C205*100</f>
        <v>128.86870331490923</v>
      </c>
      <c r="G205" s="135">
        <f t="shared" si="28"/>
        <v>11.27875</v>
      </c>
    </row>
    <row r="206" spans="1:7" ht="12.75">
      <c r="A206" s="356">
        <v>42</v>
      </c>
      <c r="B206" s="132" t="s">
        <v>15</v>
      </c>
      <c r="C206" s="134">
        <f>SUM(C207+C212)</f>
        <v>70017</v>
      </c>
      <c r="D206" s="134">
        <f>SUM(D207+D212)</f>
        <v>800000</v>
      </c>
      <c r="E206" s="134">
        <f>SUM(E207+E212)</f>
        <v>90230</v>
      </c>
      <c r="F206" s="135">
        <f>E206/C206*100</f>
        <v>128.86870331490923</v>
      </c>
      <c r="G206" s="135">
        <f t="shared" si="28"/>
        <v>11.27875</v>
      </c>
    </row>
    <row r="207" spans="1:7" ht="12.75">
      <c r="A207" s="136">
        <v>422</v>
      </c>
      <c r="B207" s="157" t="s">
        <v>23</v>
      </c>
      <c r="C207" s="134">
        <f>SUM(C208:C211)</f>
        <v>1724</v>
      </c>
      <c r="D207" s="134">
        <f>SUM(D208:D211)</f>
        <v>300000</v>
      </c>
      <c r="E207" s="134">
        <f>SUM(E208:E211)</f>
        <v>0</v>
      </c>
      <c r="F207" s="135">
        <f>E207/C207*100</f>
        <v>0</v>
      </c>
      <c r="G207" s="135">
        <f t="shared" si="28"/>
        <v>0</v>
      </c>
    </row>
    <row r="208" spans="1:7" ht="12.75" hidden="1">
      <c r="A208" s="386">
        <v>4221</v>
      </c>
      <c r="B208" s="169" t="s">
        <v>20</v>
      </c>
      <c r="C208" s="138"/>
      <c r="D208" s="250">
        <v>200000</v>
      </c>
      <c r="E208" s="138">
        <v>0</v>
      </c>
      <c r="F208" s="139"/>
      <c r="G208" s="358">
        <f t="shared" si="28"/>
        <v>0</v>
      </c>
    </row>
    <row r="209" spans="1:7" ht="12.75" hidden="1">
      <c r="A209" s="387">
        <v>4222</v>
      </c>
      <c r="B209" s="169" t="s">
        <v>22</v>
      </c>
      <c r="C209" s="138">
        <v>1724</v>
      </c>
      <c r="D209" s="250">
        <v>50000</v>
      </c>
      <c r="E209" s="138">
        <v>0</v>
      </c>
      <c r="F209" s="139">
        <f>E209/C209*100</f>
        <v>0</v>
      </c>
      <c r="G209" s="358">
        <f t="shared" si="28"/>
        <v>0</v>
      </c>
    </row>
    <row r="210" spans="1:7" ht="12.75" hidden="1">
      <c r="A210" s="387">
        <v>4223</v>
      </c>
      <c r="B210" s="169" t="s">
        <v>124</v>
      </c>
      <c r="C210" s="138">
        <v>0</v>
      </c>
      <c r="D210" s="250">
        <v>15000</v>
      </c>
      <c r="E210" s="138">
        <v>0</v>
      </c>
      <c r="F210" s="139"/>
      <c r="G210" s="358">
        <f t="shared" si="28"/>
        <v>0</v>
      </c>
    </row>
    <row r="211" spans="1:7" ht="12.75" hidden="1">
      <c r="A211" s="386">
        <v>4227</v>
      </c>
      <c r="B211" s="169" t="s">
        <v>1</v>
      </c>
      <c r="C211" s="138">
        <v>0</v>
      </c>
      <c r="D211" s="250">
        <v>35000</v>
      </c>
      <c r="E211" s="138">
        <v>0</v>
      </c>
      <c r="F211" s="139"/>
      <c r="G211" s="358">
        <f t="shared" si="28"/>
        <v>0</v>
      </c>
    </row>
    <row r="212" spans="1:7" ht="12.75">
      <c r="A212" s="388">
        <v>426</v>
      </c>
      <c r="B212" s="157" t="s">
        <v>86</v>
      </c>
      <c r="C212" s="170">
        <f>SUM(C213)</f>
        <v>68293</v>
      </c>
      <c r="D212" s="170">
        <f>SUM(D213)</f>
        <v>500000</v>
      </c>
      <c r="E212" s="170">
        <f>SUM(E213)</f>
        <v>90230</v>
      </c>
      <c r="F212" s="186">
        <f>E212/C212*100</f>
        <v>132.12188657695518</v>
      </c>
      <c r="G212" s="186">
        <f t="shared" si="28"/>
        <v>18.046</v>
      </c>
    </row>
    <row r="213" spans="1:7" ht="12.75">
      <c r="A213" s="386">
        <v>4262</v>
      </c>
      <c r="B213" s="169" t="s">
        <v>125</v>
      </c>
      <c r="C213" s="138">
        <v>68293</v>
      </c>
      <c r="D213" s="250">
        <v>500000</v>
      </c>
      <c r="E213" s="138">
        <v>90230</v>
      </c>
      <c r="F213" s="139">
        <f>E213/C213*100</f>
        <v>132.12188657695518</v>
      </c>
      <c r="G213" s="358">
        <f t="shared" si="28"/>
        <v>18.046</v>
      </c>
    </row>
    <row r="214" spans="1:7" ht="12" customHeight="1">
      <c r="A214" s="370"/>
      <c r="B214" s="151"/>
      <c r="C214" s="138"/>
      <c r="D214" s="138"/>
      <c r="E214" s="138"/>
      <c r="F214" s="139"/>
      <c r="G214" s="139"/>
    </row>
    <row r="215" spans="1:7" ht="14.25">
      <c r="A215" s="171">
        <v>102</v>
      </c>
      <c r="B215" s="171" t="s">
        <v>179</v>
      </c>
      <c r="C215" s="134">
        <f>C217+C243+C262+C278+C299+C313+C329+C345</f>
        <v>122951</v>
      </c>
      <c r="D215" s="134">
        <f>D217+D243+D262+D278+D299+D313+D329+D345</f>
        <v>990939</v>
      </c>
      <c r="E215" s="134">
        <f>E217+E243+E262+E278+E299+E313+E329+E345+E351+E363+E375+E387+E399+E411</f>
        <v>663457</v>
      </c>
      <c r="F215" s="135">
        <f>E215/C215*100</f>
        <v>539.6109019040106</v>
      </c>
      <c r="G215" s="135">
        <f t="shared" si="28"/>
        <v>66.95235529129442</v>
      </c>
    </row>
    <row r="216" spans="1:7" ht="12" customHeight="1">
      <c r="A216" s="171"/>
      <c r="B216" s="171"/>
      <c r="C216" s="134"/>
      <c r="D216" s="134"/>
      <c r="E216" s="134"/>
      <c r="F216" s="135"/>
      <c r="G216" s="135"/>
    </row>
    <row r="217" spans="1:7" ht="12.75">
      <c r="A217" s="382" t="s">
        <v>180</v>
      </c>
      <c r="B217" s="132" t="s">
        <v>181</v>
      </c>
      <c r="C217" s="134">
        <f>C218+C224+C236+C239</f>
        <v>32182</v>
      </c>
      <c r="D217" s="134">
        <f>D218+D224+D236+D239</f>
        <v>350000</v>
      </c>
      <c r="E217" s="134">
        <f>E218+E224+E236+E239</f>
        <v>274827</v>
      </c>
      <c r="F217" s="135">
        <f>E217/C217*100</f>
        <v>853.9773786588777</v>
      </c>
      <c r="G217" s="135">
        <f t="shared" si="28"/>
        <v>78.522</v>
      </c>
    </row>
    <row r="218" spans="1:7" ht="12.75">
      <c r="A218" s="382">
        <v>31</v>
      </c>
      <c r="B218" s="145" t="s">
        <v>47</v>
      </c>
      <c r="C218" s="134">
        <f>C219+C221</f>
        <v>0</v>
      </c>
      <c r="D218" s="134">
        <f>D219+D221</f>
        <v>258000</v>
      </c>
      <c r="E218" s="134">
        <f>E219+E221</f>
        <v>201055</v>
      </c>
      <c r="F218" s="135"/>
      <c r="G218" s="135">
        <f t="shared" si="28"/>
        <v>77.92829457364341</v>
      </c>
    </row>
    <row r="219" spans="1:7" ht="12.75">
      <c r="A219" s="382">
        <v>311</v>
      </c>
      <c r="B219" s="145" t="s">
        <v>96</v>
      </c>
      <c r="C219" s="134">
        <f>C220</f>
        <v>0</v>
      </c>
      <c r="D219" s="134">
        <f>D220</f>
        <v>214289</v>
      </c>
      <c r="E219" s="134">
        <f>E220</f>
        <v>166687</v>
      </c>
      <c r="F219" s="135"/>
      <c r="G219" s="135">
        <f t="shared" si="28"/>
        <v>77.78607394686615</v>
      </c>
    </row>
    <row r="220" spans="1:7" ht="12.75">
      <c r="A220" s="366">
        <v>3111</v>
      </c>
      <c r="B220" s="146" t="s">
        <v>49</v>
      </c>
      <c r="C220" s="138">
        <v>0</v>
      </c>
      <c r="D220" s="250">
        <v>214289</v>
      </c>
      <c r="E220" s="138">
        <v>166687</v>
      </c>
      <c r="F220" s="139"/>
      <c r="G220" s="358">
        <f t="shared" si="28"/>
        <v>77.78607394686615</v>
      </c>
    </row>
    <row r="221" spans="1:7" ht="12.75">
      <c r="A221" s="371">
        <v>313</v>
      </c>
      <c r="B221" s="145" t="s">
        <v>52</v>
      </c>
      <c r="C221" s="134">
        <f>C222+C223</f>
        <v>0</v>
      </c>
      <c r="D221" s="134">
        <f>D222+D223</f>
        <v>43711</v>
      </c>
      <c r="E221" s="134">
        <f>E222+E223</f>
        <v>34368</v>
      </c>
      <c r="F221" s="135"/>
      <c r="G221" s="135">
        <f t="shared" si="28"/>
        <v>78.62551760426437</v>
      </c>
    </row>
    <row r="222" spans="1:7" ht="12.75">
      <c r="A222" s="366">
        <v>3132</v>
      </c>
      <c r="B222" s="147" t="s">
        <v>94</v>
      </c>
      <c r="C222" s="138">
        <v>0</v>
      </c>
      <c r="D222" s="250">
        <v>39345</v>
      </c>
      <c r="E222" s="138">
        <v>34368</v>
      </c>
      <c r="F222" s="139"/>
      <c r="G222" s="358">
        <f t="shared" si="28"/>
        <v>87.35036218070911</v>
      </c>
    </row>
    <row r="223" spans="1:7" ht="12.75" hidden="1">
      <c r="A223" s="366">
        <v>3133</v>
      </c>
      <c r="B223" s="147" t="s">
        <v>95</v>
      </c>
      <c r="C223" s="138">
        <v>0</v>
      </c>
      <c r="D223" s="250">
        <v>4366</v>
      </c>
      <c r="E223" s="138">
        <v>0</v>
      </c>
      <c r="F223" s="139"/>
      <c r="G223" s="358">
        <f t="shared" si="28"/>
        <v>0</v>
      </c>
    </row>
    <row r="224" spans="1:7" ht="12.75">
      <c r="A224" s="371">
        <v>32</v>
      </c>
      <c r="B224" s="132" t="s">
        <v>2</v>
      </c>
      <c r="C224" s="134">
        <f>C225+C229+C232+C234</f>
        <v>32182</v>
      </c>
      <c r="D224" s="134">
        <f>D225+D229+D232+D234</f>
        <v>74500</v>
      </c>
      <c r="E224" s="134">
        <f>E225+E229+E232+E234</f>
        <v>73771</v>
      </c>
      <c r="F224" s="135">
        <f>E224/C224*100</f>
        <v>229.23062581567336</v>
      </c>
      <c r="G224" s="135">
        <f t="shared" si="28"/>
        <v>99.02147651006712</v>
      </c>
    </row>
    <row r="225" spans="1:7" ht="12.75">
      <c r="A225" s="371">
        <v>321</v>
      </c>
      <c r="B225" s="145" t="s">
        <v>6</v>
      </c>
      <c r="C225" s="134">
        <f>SUM(C226:C228)</f>
        <v>32182</v>
      </c>
      <c r="D225" s="134">
        <f>SUM(D226:D228)</f>
        <v>35000</v>
      </c>
      <c r="E225" s="134">
        <f>SUM(E226:E228)</f>
        <v>33988</v>
      </c>
      <c r="F225" s="135">
        <f>E225/C225*100</f>
        <v>105.61183270151015</v>
      </c>
      <c r="G225" s="135">
        <f t="shared" si="28"/>
        <v>97.10857142857144</v>
      </c>
    </row>
    <row r="226" spans="1:7" ht="12.75">
      <c r="A226" s="370">
        <v>3211</v>
      </c>
      <c r="B226" s="149" t="s">
        <v>53</v>
      </c>
      <c r="C226" s="138">
        <v>28262</v>
      </c>
      <c r="D226" s="250">
        <v>35000</v>
      </c>
      <c r="E226" s="138">
        <v>33988</v>
      </c>
      <c r="F226" s="139">
        <f>E226/C226*100</f>
        <v>120.26042035241666</v>
      </c>
      <c r="G226" s="358">
        <f t="shared" si="28"/>
        <v>97.10857142857144</v>
      </c>
    </row>
    <row r="227" spans="1:7" ht="12.75" hidden="1">
      <c r="A227" s="370">
        <v>3213</v>
      </c>
      <c r="B227" s="149" t="s">
        <v>5</v>
      </c>
      <c r="C227" s="138">
        <v>3920</v>
      </c>
      <c r="D227" s="250">
        <v>0</v>
      </c>
      <c r="E227" s="138"/>
      <c r="F227" s="139">
        <f>E227/C227*100</f>
        <v>0</v>
      </c>
      <c r="G227" s="139"/>
    </row>
    <row r="228" spans="1:7" ht="12.75" hidden="1">
      <c r="A228" s="370">
        <v>3214</v>
      </c>
      <c r="B228" s="149" t="s">
        <v>138</v>
      </c>
      <c r="C228" s="138">
        <v>0</v>
      </c>
      <c r="D228" s="250">
        <v>0</v>
      </c>
      <c r="E228" s="138"/>
      <c r="F228" s="139"/>
      <c r="G228" s="139"/>
    </row>
    <row r="229" spans="1:7" ht="12.75">
      <c r="A229" s="382">
        <v>323</v>
      </c>
      <c r="B229" s="145" t="s">
        <v>10</v>
      </c>
      <c r="C229" s="134">
        <f>SUM(C230:C231)</f>
        <v>0</v>
      </c>
      <c r="D229" s="134">
        <f>SUM(D230:D231)</f>
        <v>0</v>
      </c>
      <c r="E229" s="134">
        <f>SUM(E230:E231)</f>
        <v>431</v>
      </c>
      <c r="F229" s="135"/>
      <c r="G229" s="135" t="s">
        <v>88</v>
      </c>
    </row>
    <row r="230" spans="1:7" ht="12.75">
      <c r="A230" s="370">
        <v>3231</v>
      </c>
      <c r="B230" s="176" t="s">
        <v>58</v>
      </c>
      <c r="C230" s="138">
        <v>0</v>
      </c>
      <c r="D230" s="250">
        <v>0</v>
      </c>
      <c r="E230" s="138">
        <v>431</v>
      </c>
      <c r="F230" s="139"/>
      <c r="G230" s="139"/>
    </row>
    <row r="231" spans="1:7" ht="12.75" hidden="1">
      <c r="A231" s="370">
        <v>3237</v>
      </c>
      <c r="B231" s="153" t="s">
        <v>12</v>
      </c>
      <c r="C231" s="138">
        <v>0</v>
      </c>
      <c r="D231" s="250">
        <v>0</v>
      </c>
      <c r="E231" s="138"/>
      <c r="F231" s="139"/>
      <c r="G231" s="139"/>
    </row>
    <row r="232" spans="1:7" ht="12.75">
      <c r="A232" s="382">
        <v>324</v>
      </c>
      <c r="B232" s="161" t="s">
        <v>141</v>
      </c>
      <c r="C232" s="134">
        <f>SUM(C233)</f>
        <v>0</v>
      </c>
      <c r="D232" s="134">
        <f>SUM(D233)</f>
        <v>13000</v>
      </c>
      <c r="E232" s="134">
        <f>SUM(E233)</f>
        <v>12880</v>
      </c>
      <c r="F232" s="135"/>
      <c r="G232" s="135">
        <f t="shared" si="28"/>
        <v>99.07692307692308</v>
      </c>
    </row>
    <row r="233" spans="1:7" s="178" customFormat="1" ht="12.75">
      <c r="A233" s="370">
        <v>3241</v>
      </c>
      <c r="B233" s="153" t="s">
        <v>141</v>
      </c>
      <c r="C233" s="138"/>
      <c r="D233" s="250">
        <v>13000</v>
      </c>
      <c r="E233" s="138">
        <v>12880</v>
      </c>
      <c r="F233" s="139"/>
      <c r="G233" s="358">
        <f t="shared" si="28"/>
        <v>99.07692307692308</v>
      </c>
    </row>
    <row r="234" spans="1:7" ht="12.75">
      <c r="A234" s="382">
        <v>329</v>
      </c>
      <c r="B234" s="161" t="s">
        <v>63</v>
      </c>
      <c r="C234" s="134">
        <f>SUM(C235)</f>
        <v>0</v>
      </c>
      <c r="D234" s="134">
        <f>SUM(D235)</f>
        <v>26500</v>
      </c>
      <c r="E234" s="134">
        <f>SUM(E235)</f>
        <v>26472</v>
      </c>
      <c r="F234" s="135"/>
      <c r="G234" s="135">
        <f t="shared" si="28"/>
        <v>99.89433962264151</v>
      </c>
    </row>
    <row r="235" spans="1:7" s="178" customFormat="1" ht="12.75">
      <c r="A235" s="370">
        <v>3293</v>
      </c>
      <c r="B235" s="153" t="s">
        <v>65</v>
      </c>
      <c r="C235" s="138"/>
      <c r="D235" s="250">
        <v>26500</v>
      </c>
      <c r="E235" s="138">
        <v>26472</v>
      </c>
      <c r="F235" s="139"/>
      <c r="G235" s="358">
        <f t="shared" si="28"/>
        <v>99.89433962264151</v>
      </c>
    </row>
    <row r="236" spans="1:7" ht="12.75">
      <c r="A236" s="382">
        <v>34</v>
      </c>
      <c r="B236" s="161" t="s">
        <v>13</v>
      </c>
      <c r="C236" s="134">
        <f aca="true" t="shared" si="29" ref="C236:E237">SUM(C237)</f>
        <v>0</v>
      </c>
      <c r="D236" s="134">
        <f t="shared" si="29"/>
        <v>0</v>
      </c>
      <c r="E236" s="134">
        <f t="shared" si="29"/>
        <v>1</v>
      </c>
      <c r="F236" s="135"/>
      <c r="G236" s="135" t="s">
        <v>88</v>
      </c>
    </row>
    <row r="237" spans="1:7" ht="12.75">
      <c r="A237" s="382">
        <v>343</v>
      </c>
      <c r="B237" s="161" t="s">
        <v>69</v>
      </c>
      <c r="C237" s="134">
        <f t="shared" si="29"/>
        <v>0</v>
      </c>
      <c r="D237" s="134">
        <f t="shared" si="29"/>
        <v>0</v>
      </c>
      <c r="E237" s="134">
        <f t="shared" si="29"/>
        <v>1</v>
      </c>
      <c r="F237" s="135"/>
      <c r="G237" s="135" t="s">
        <v>88</v>
      </c>
    </row>
    <row r="238" spans="1:7" s="178" customFormat="1" ht="12.75">
      <c r="A238" s="370">
        <v>3432</v>
      </c>
      <c r="B238" s="153" t="s">
        <v>213</v>
      </c>
      <c r="C238" s="138"/>
      <c r="D238" s="138"/>
      <c r="E238" s="138">
        <v>1</v>
      </c>
      <c r="F238" s="139"/>
      <c r="G238" s="139"/>
    </row>
    <row r="239" spans="1:7" ht="12.75">
      <c r="A239" s="356">
        <v>42</v>
      </c>
      <c r="B239" s="132" t="s">
        <v>15</v>
      </c>
      <c r="C239" s="134">
        <f aca="true" t="shared" si="30" ref="C239:E240">C240</f>
        <v>0</v>
      </c>
      <c r="D239" s="134">
        <f t="shared" si="30"/>
        <v>17500</v>
      </c>
      <c r="E239" s="134">
        <f t="shared" si="30"/>
        <v>0</v>
      </c>
      <c r="F239" s="135"/>
      <c r="G239" s="135">
        <f t="shared" si="28"/>
        <v>0</v>
      </c>
    </row>
    <row r="240" spans="1:7" ht="12.75">
      <c r="A240" s="136">
        <v>422</v>
      </c>
      <c r="B240" s="157" t="s">
        <v>23</v>
      </c>
      <c r="C240" s="134">
        <f t="shared" si="30"/>
        <v>0</v>
      </c>
      <c r="D240" s="134">
        <f t="shared" si="30"/>
        <v>17500</v>
      </c>
      <c r="E240" s="134">
        <f t="shared" si="30"/>
        <v>0</v>
      </c>
      <c r="F240" s="135"/>
      <c r="G240" s="135">
        <f t="shared" si="28"/>
        <v>0</v>
      </c>
    </row>
    <row r="241" spans="1:7" ht="12.75" hidden="1">
      <c r="A241" s="386">
        <v>4221</v>
      </c>
      <c r="B241" s="169" t="s">
        <v>20</v>
      </c>
      <c r="C241" s="138"/>
      <c r="D241" s="250">
        <v>17500</v>
      </c>
      <c r="E241" s="138">
        <v>0</v>
      </c>
      <c r="F241" s="139"/>
      <c r="G241" s="358">
        <f t="shared" si="28"/>
        <v>0</v>
      </c>
    </row>
    <row r="242" spans="1:7" ht="12.75">
      <c r="A242" s="371"/>
      <c r="B242" s="132"/>
      <c r="C242" s="134"/>
      <c r="D242" s="134"/>
      <c r="E242" s="134"/>
      <c r="F242" s="135"/>
      <c r="G242" s="135"/>
    </row>
    <row r="243" spans="1:7" ht="12.75">
      <c r="A243" s="382" t="s">
        <v>182</v>
      </c>
      <c r="B243" s="132" t="s">
        <v>183</v>
      </c>
      <c r="C243" s="134">
        <f>C244+C250</f>
        <v>26279</v>
      </c>
      <c r="D243" s="134">
        <f>D244+D250</f>
        <v>51975</v>
      </c>
      <c r="E243" s="134">
        <f>E244+E250</f>
        <v>14148</v>
      </c>
      <c r="F243" s="135">
        <f>E243/C243*100</f>
        <v>53.83766505574794</v>
      </c>
      <c r="G243" s="135">
        <f t="shared" si="28"/>
        <v>27.220779220779225</v>
      </c>
    </row>
    <row r="244" spans="1:7" ht="12.75">
      <c r="A244" s="382">
        <v>31</v>
      </c>
      <c r="B244" s="145" t="s">
        <v>47</v>
      </c>
      <c r="C244" s="134">
        <f>C245+C247</f>
        <v>0</v>
      </c>
      <c r="D244" s="134">
        <f>D245+D247</f>
        <v>36575</v>
      </c>
      <c r="E244" s="134">
        <f>E245+E247</f>
        <v>0</v>
      </c>
      <c r="F244" s="135"/>
      <c r="G244" s="135">
        <f t="shared" si="28"/>
        <v>0</v>
      </c>
    </row>
    <row r="245" spans="1:7" ht="12.75">
      <c r="A245" s="382">
        <v>311</v>
      </c>
      <c r="B245" s="145" t="s">
        <v>96</v>
      </c>
      <c r="C245" s="134">
        <f>C246</f>
        <v>0</v>
      </c>
      <c r="D245" s="134">
        <f>D246</f>
        <v>31207</v>
      </c>
      <c r="E245" s="134">
        <f>E246</f>
        <v>0</v>
      </c>
      <c r="F245" s="135"/>
      <c r="G245" s="135">
        <f t="shared" si="28"/>
        <v>0</v>
      </c>
    </row>
    <row r="246" spans="1:7" ht="12.75" hidden="1">
      <c r="A246" s="366">
        <v>3111</v>
      </c>
      <c r="B246" s="146" t="s">
        <v>49</v>
      </c>
      <c r="C246" s="138"/>
      <c r="D246" s="250">
        <v>31207</v>
      </c>
      <c r="E246" s="138"/>
      <c r="F246" s="139"/>
      <c r="G246" s="358">
        <f t="shared" si="28"/>
        <v>0</v>
      </c>
    </row>
    <row r="247" spans="1:7" ht="12.75">
      <c r="A247" s="371">
        <v>313</v>
      </c>
      <c r="B247" s="145" t="s">
        <v>52</v>
      </c>
      <c r="C247" s="134">
        <f>C248+C249</f>
        <v>0</v>
      </c>
      <c r="D247" s="134">
        <f>D248+D249</f>
        <v>5368</v>
      </c>
      <c r="E247" s="134">
        <f>E248+E249</f>
        <v>0</v>
      </c>
      <c r="F247" s="135"/>
      <c r="G247" s="135">
        <f t="shared" si="28"/>
        <v>0</v>
      </c>
    </row>
    <row r="248" spans="1:7" ht="12.75" hidden="1">
      <c r="A248" s="366">
        <v>3132</v>
      </c>
      <c r="B248" s="147" t="s">
        <v>94</v>
      </c>
      <c r="C248" s="138"/>
      <c r="D248" s="250">
        <v>4837</v>
      </c>
      <c r="E248" s="138"/>
      <c r="F248" s="139"/>
      <c r="G248" s="358">
        <f t="shared" si="28"/>
        <v>0</v>
      </c>
    </row>
    <row r="249" spans="1:7" ht="12.75" hidden="1">
      <c r="A249" s="366">
        <v>3133</v>
      </c>
      <c r="B249" s="147" t="s">
        <v>95</v>
      </c>
      <c r="C249" s="138"/>
      <c r="D249" s="250">
        <v>531</v>
      </c>
      <c r="E249" s="138"/>
      <c r="F249" s="139"/>
      <c r="G249" s="358">
        <f t="shared" si="28"/>
        <v>0</v>
      </c>
    </row>
    <row r="250" spans="1:7" ht="12.75">
      <c r="A250" s="371">
        <v>32</v>
      </c>
      <c r="B250" s="132" t="s">
        <v>2</v>
      </c>
      <c r="C250" s="134">
        <f>C251+C253+C256+C259</f>
        <v>26279</v>
      </c>
      <c r="D250" s="134">
        <f>D251+D253+D256+D259</f>
        <v>15400</v>
      </c>
      <c r="E250" s="134">
        <f>E251+E253+E256+E259</f>
        <v>14148</v>
      </c>
      <c r="F250" s="135">
        <f aca="true" t="shared" si="31" ref="F250:F260">E250/C250*100</f>
        <v>53.83766505574794</v>
      </c>
      <c r="G250" s="135">
        <f t="shared" si="28"/>
        <v>91.87012987012987</v>
      </c>
    </row>
    <row r="251" spans="1:7" ht="12.75">
      <c r="A251" s="371">
        <v>321</v>
      </c>
      <c r="B251" s="145" t="s">
        <v>6</v>
      </c>
      <c r="C251" s="134">
        <f>C252</f>
        <v>26279</v>
      </c>
      <c r="D251" s="134">
        <f>D252</f>
        <v>15400</v>
      </c>
      <c r="E251" s="134">
        <f>E252</f>
        <v>14148</v>
      </c>
      <c r="F251" s="135">
        <f t="shared" si="31"/>
        <v>53.83766505574794</v>
      </c>
      <c r="G251" s="135">
        <f t="shared" si="28"/>
        <v>91.87012987012987</v>
      </c>
    </row>
    <row r="252" spans="1:7" ht="12.75">
      <c r="A252" s="370">
        <v>3211</v>
      </c>
      <c r="B252" s="149" t="s">
        <v>53</v>
      </c>
      <c r="C252" s="138">
        <v>26279</v>
      </c>
      <c r="D252" s="250">
        <v>15400</v>
      </c>
      <c r="E252" s="138">
        <v>14148</v>
      </c>
      <c r="F252" s="139">
        <f t="shared" si="31"/>
        <v>53.83766505574794</v>
      </c>
      <c r="G252" s="358">
        <f t="shared" si="28"/>
        <v>91.87012987012987</v>
      </c>
    </row>
    <row r="253" spans="1:7" ht="12.75" hidden="1">
      <c r="A253" s="382">
        <v>322</v>
      </c>
      <c r="B253" s="145" t="s">
        <v>55</v>
      </c>
      <c r="C253" s="134">
        <f>C254+C255</f>
        <v>0</v>
      </c>
      <c r="D253" s="134">
        <f>D254+D255</f>
        <v>0</v>
      </c>
      <c r="E253" s="134">
        <f>E254+E255</f>
        <v>0</v>
      </c>
      <c r="F253" s="135" t="e">
        <f t="shared" si="31"/>
        <v>#DIV/0!</v>
      </c>
      <c r="G253" s="135" t="e">
        <f t="shared" si="28"/>
        <v>#DIV/0!</v>
      </c>
    </row>
    <row r="254" spans="1:7" ht="12.75" hidden="1">
      <c r="A254" s="370">
        <v>3221</v>
      </c>
      <c r="B254" s="146" t="s">
        <v>56</v>
      </c>
      <c r="C254" s="138"/>
      <c r="D254" s="138"/>
      <c r="E254" s="138"/>
      <c r="F254" s="139" t="e">
        <f t="shared" si="31"/>
        <v>#DIV/0!</v>
      </c>
      <c r="G254" s="139" t="e">
        <f t="shared" si="28"/>
        <v>#DIV/0!</v>
      </c>
    </row>
    <row r="255" spans="1:7" ht="12.75" hidden="1">
      <c r="A255" s="370">
        <v>3223</v>
      </c>
      <c r="B255" s="146" t="s">
        <v>57</v>
      </c>
      <c r="C255" s="138"/>
      <c r="D255" s="138"/>
      <c r="E255" s="138"/>
      <c r="F255" s="139" t="e">
        <f t="shared" si="31"/>
        <v>#DIV/0!</v>
      </c>
      <c r="G255" s="139" t="e">
        <f t="shared" si="28"/>
        <v>#DIV/0!</v>
      </c>
    </row>
    <row r="256" spans="1:7" ht="12.75" hidden="1">
      <c r="A256" s="382">
        <v>323</v>
      </c>
      <c r="B256" s="145" t="s">
        <v>10</v>
      </c>
      <c r="C256" s="134">
        <f>C257+C258</f>
        <v>0</v>
      </c>
      <c r="D256" s="134">
        <f>D257+D258</f>
        <v>0</v>
      </c>
      <c r="E256" s="134">
        <f>E257+E258</f>
        <v>0</v>
      </c>
      <c r="F256" s="135" t="e">
        <f t="shared" si="31"/>
        <v>#DIV/0!</v>
      </c>
      <c r="G256" s="135" t="e">
        <f t="shared" si="28"/>
        <v>#DIV/0!</v>
      </c>
    </row>
    <row r="257" spans="1:7" s="104" customFormat="1" ht="12.75" hidden="1">
      <c r="A257" s="370">
        <v>3231</v>
      </c>
      <c r="B257" s="152" t="s">
        <v>58</v>
      </c>
      <c r="C257" s="138"/>
      <c r="D257" s="138"/>
      <c r="E257" s="138"/>
      <c r="F257" s="139" t="e">
        <f t="shared" si="31"/>
        <v>#DIV/0!</v>
      </c>
      <c r="G257" s="139" t="e">
        <f t="shared" si="28"/>
        <v>#DIV/0!</v>
      </c>
    </row>
    <row r="258" spans="1:7" ht="12.75" hidden="1">
      <c r="A258" s="370">
        <v>3237</v>
      </c>
      <c r="B258" s="153" t="s">
        <v>12</v>
      </c>
      <c r="C258" s="138"/>
      <c r="D258" s="138"/>
      <c r="E258" s="138"/>
      <c r="F258" s="139" t="e">
        <f t="shared" si="31"/>
        <v>#DIV/0!</v>
      </c>
      <c r="G258" s="139" t="e">
        <f t="shared" si="28"/>
        <v>#DIV/0!</v>
      </c>
    </row>
    <row r="259" spans="1:7" s="105" customFormat="1" ht="12.75" hidden="1">
      <c r="A259" s="371">
        <v>324</v>
      </c>
      <c r="B259" s="154" t="s">
        <v>141</v>
      </c>
      <c r="C259" s="134">
        <f>C260</f>
        <v>0</v>
      </c>
      <c r="D259" s="134">
        <f>D260</f>
        <v>0</v>
      </c>
      <c r="E259" s="134">
        <f>E260</f>
        <v>0</v>
      </c>
      <c r="F259" s="135" t="e">
        <f t="shared" si="31"/>
        <v>#DIV/0!</v>
      </c>
      <c r="G259" s="135" t="e">
        <f t="shared" si="28"/>
        <v>#DIV/0!</v>
      </c>
    </row>
    <row r="260" spans="1:7" ht="12.75" hidden="1">
      <c r="A260" s="366">
        <v>3241</v>
      </c>
      <c r="B260" s="151" t="s">
        <v>141</v>
      </c>
      <c r="C260" s="138"/>
      <c r="D260" s="138"/>
      <c r="E260" s="138"/>
      <c r="F260" s="139" t="e">
        <f t="shared" si="31"/>
        <v>#DIV/0!</v>
      </c>
      <c r="G260" s="139" t="e">
        <f t="shared" si="28"/>
        <v>#DIV/0!</v>
      </c>
    </row>
    <row r="261" spans="1:7" ht="12.75">
      <c r="A261" s="371"/>
      <c r="B261" s="145"/>
      <c r="C261" s="134"/>
      <c r="D261" s="134"/>
      <c r="E261" s="134"/>
      <c r="F261" s="135"/>
      <c r="G261" s="135"/>
    </row>
    <row r="262" spans="1:7" ht="12.75">
      <c r="A262" s="372" t="s">
        <v>184</v>
      </c>
      <c r="B262" s="172" t="s">
        <v>185</v>
      </c>
      <c r="C262" s="134">
        <f>C263+C269</f>
        <v>0</v>
      </c>
      <c r="D262" s="134">
        <f>D263+D269</f>
        <v>27390</v>
      </c>
      <c r="E262" s="134">
        <f>E263+E269</f>
        <v>15013</v>
      </c>
      <c r="F262" s="135"/>
      <c r="G262" s="135">
        <f t="shared" si="28"/>
        <v>54.811975173420954</v>
      </c>
    </row>
    <row r="263" spans="1:7" ht="12.75">
      <c r="A263" s="382">
        <v>31</v>
      </c>
      <c r="B263" s="145" t="s">
        <v>47</v>
      </c>
      <c r="C263" s="134">
        <f>C264+C266</f>
        <v>0</v>
      </c>
      <c r="D263" s="134">
        <f>D264+D266</f>
        <v>11990</v>
      </c>
      <c r="E263" s="134">
        <f>E264+E266</f>
        <v>0</v>
      </c>
      <c r="F263" s="135"/>
      <c r="G263" s="135">
        <f t="shared" si="28"/>
        <v>0</v>
      </c>
    </row>
    <row r="264" spans="1:7" ht="12.75">
      <c r="A264" s="382">
        <v>311</v>
      </c>
      <c r="B264" s="145" t="s">
        <v>96</v>
      </c>
      <c r="C264" s="134">
        <f>C265</f>
        <v>0</v>
      </c>
      <c r="D264" s="134">
        <f>D265</f>
        <v>10230</v>
      </c>
      <c r="E264" s="134">
        <f>E265</f>
        <v>0</v>
      </c>
      <c r="F264" s="135"/>
      <c r="G264" s="135">
        <f aca="true" t="shared" si="32" ref="G264:G327">E264/D264*100</f>
        <v>0</v>
      </c>
    </row>
    <row r="265" spans="1:7" ht="12.75" hidden="1">
      <c r="A265" s="366">
        <v>3111</v>
      </c>
      <c r="B265" s="146" t="s">
        <v>49</v>
      </c>
      <c r="C265" s="138"/>
      <c r="D265" s="250">
        <v>10230</v>
      </c>
      <c r="E265" s="138"/>
      <c r="F265" s="139"/>
      <c r="G265" s="358">
        <f t="shared" si="32"/>
        <v>0</v>
      </c>
    </row>
    <row r="266" spans="1:7" ht="12.75">
      <c r="A266" s="371">
        <v>313</v>
      </c>
      <c r="B266" s="145" t="s">
        <v>52</v>
      </c>
      <c r="C266" s="134">
        <f>C267+C268</f>
        <v>0</v>
      </c>
      <c r="D266" s="134">
        <f>D267+D268</f>
        <v>1760</v>
      </c>
      <c r="E266" s="134">
        <f>E267+E268</f>
        <v>0</v>
      </c>
      <c r="F266" s="135"/>
      <c r="G266" s="135">
        <f t="shared" si="32"/>
        <v>0</v>
      </c>
    </row>
    <row r="267" spans="1:7" ht="12.75" hidden="1">
      <c r="A267" s="366">
        <v>3132</v>
      </c>
      <c r="B267" s="147" t="s">
        <v>94</v>
      </c>
      <c r="C267" s="138"/>
      <c r="D267" s="250">
        <v>1586</v>
      </c>
      <c r="E267" s="138"/>
      <c r="F267" s="139"/>
      <c r="G267" s="358">
        <f t="shared" si="32"/>
        <v>0</v>
      </c>
    </row>
    <row r="268" spans="1:7" ht="12.75" hidden="1">
      <c r="A268" s="366">
        <v>3133</v>
      </c>
      <c r="B268" s="147" t="s">
        <v>95</v>
      </c>
      <c r="C268" s="138"/>
      <c r="D268" s="250">
        <v>174</v>
      </c>
      <c r="E268" s="138"/>
      <c r="F268" s="139"/>
      <c r="G268" s="358">
        <f t="shared" si="32"/>
        <v>0</v>
      </c>
    </row>
    <row r="269" spans="1:7" s="105" customFormat="1" ht="12.75">
      <c r="A269" s="371">
        <v>32</v>
      </c>
      <c r="B269" s="132" t="s">
        <v>2</v>
      </c>
      <c r="C269" s="134">
        <f>C270+C272+C275</f>
        <v>0</v>
      </c>
      <c r="D269" s="134">
        <f>D270+D272+D275</f>
        <v>15400</v>
      </c>
      <c r="E269" s="134">
        <f>E270+E272+E275</f>
        <v>15013</v>
      </c>
      <c r="F269" s="135"/>
      <c r="G269" s="135">
        <f t="shared" si="32"/>
        <v>97.48701298701299</v>
      </c>
    </row>
    <row r="270" spans="1:7" ht="12.75">
      <c r="A270" s="371">
        <v>321</v>
      </c>
      <c r="B270" s="145" t="s">
        <v>6</v>
      </c>
      <c r="C270" s="134">
        <f>C271</f>
        <v>0</v>
      </c>
      <c r="D270" s="134">
        <f>D271</f>
        <v>15400</v>
      </c>
      <c r="E270" s="134">
        <f>E271</f>
        <v>15013</v>
      </c>
      <c r="F270" s="135"/>
      <c r="G270" s="135">
        <f t="shared" si="32"/>
        <v>97.48701298701299</v>
      </c>
    </row>
    <row r="271" spans="1:7" ht="12.75">
      <c r="A271" s="370">
        <v>3211</v>
      </c>
      <c r="B271" s="149" t="s">
        <v>53</v>
      </c>
      <c r="C271" s="138"/>
      <c r="D271" s="250">
        <v>15400</v>
      </c>
      <c r="E271" s="138">
        <v>15013</v>
      </c>
      <c r="F271" s="139"/>
      <c r="G271" s="358">
        <f t="shared" si="32"/>
        <v>97.48701298701299</v>
      </c>
    </row>
    <row r="272" spans="1:7" ht="12.75" hidden="1">
      <c r="A272" s="382">
        <v>322</v>
      </c>
      <c r="B272" s="145" t="s">
        <v>55</v>
      </c>
      <c r="C272" s="134">
        <f>C273+C274</f>
        <v>0</v>
      </c>
      <c r="D272" s="134">
        <f>D273+D274</f>
        <v>0</v>
      </c>
      <c r="E272" s="134">
        <f>E273+E274</f>
        <v>0</v>
      </c>
      <c r="F272" s="135"/>
      <c r="G272" s="135" t="e">
        <f t="shared" si="32"/>
        <v>#DIV/0!</v>
      </c>
    </row>
    <row r="273" spans="1:7" ht="12.75" hidden="1">
      <c r="A273" s="370">
        <v>3221</v>
      </c>
      <c r="B273" s="146" t="s">
        <v>56</v>
      </c>
      <c r="C273" s="138"/>
      <c r="D273" s="138"/>
      <c r="E273" s="138"/>
      <c r="F273" s="139"/>
      <c r="G273" s="139" t="e">
        <f t="shared" si="32"/>
        <v>#DIV/0!</v>
      </c>
    </row>
    <row r="274" spans="1:7" ht="12.75" hidden="1">
      <c r="A274" s="370">
        <v>3223</v>
      </c>
      <c r="B274" s="146" t="s">
        <v>57</v>
      </c>
      <c r="C274" s="141"/>
      <c r="D274" s="141"/>
      <c r="E274" s="141"/>
      <c r="F274" s="142"/>
      <c r="G274" s="142" t="e">
        <f t="shared" si="32"/>
        <v>#DIV/0!</v>
      </c>
    </row>
    <row r="275" spans="1:7" ht="12.75" hidden="1">
      <c r="A275" s="382">
        <v>323</v>
      </c>
      <c r="B275" s="145" t="s">
        <v>10</v>
      </c>
      <c r="C275" s="134">
        <f>C276</f>
        <v>0</v>
      </c>
      <c r="D275" s="134">
        <f>D276</f>
        <v>0</v>
      </c>
      <c r="E275" s="134">
        <f>E276</f>
        <v>0</v>
      </c>
      <c r="F275" s="135"/>
      <c r="G275" s="135" t="e">
        <f t="shared" si="32"/>
        <v>#DIV/0!</v>
      </c>
    </row>
    <row r="276" spans="1:7" ht="12.75" hidden="1">
      <c r="A276" s="370">
        <v>3231</v>
      </c>
      <c r="B276" s="152" t="s">
        <v>58</v>
      </c>
      <c r="C276" s="138"/>
      <c r="D276" s="138"/>
      <c r="E276" s="138"/>
      <c r="F276" s="139"/>
      <c r="G276" s="139" t="e">
        <f t="shared" si="32"/>
        <v>#DIV/0!</v>
      </c>
    </row>
    <row r="277" spans="1:7" ht="12.75">
      <c r="A277" s="371"/>
      <c r="B277" s="145"/>
      <c r="C277" s="134"/>
      <c r="D277" s="134"/>
      <c r="E277" s="134"/>
      <c r="F277" s="135"/>
      <c r="G277" s="135"/>
    </row>
    <row r="278" spans="1:7" ht="12.75">
      <c r="A278" s="371" t="s">
        <v>186</v>
      </c>
      <c r="B278" s="145" t="s">
        <v>189</v>
      </c>
      <c r="C278" s="134">
        <f>C279+C285+C295</f>
        <v>40069</v>
      </c>
      <c r="D278" s="134">
        <f>D279+D285+D295</f>
        <v>329893</v>
      </c>
      <c r="E278" s="134">
        <f>E279+E285+E295</f>
        <v>193974</v>
      </c>
      <c r="F278" s="135">
        <f>E278/C278*100</f>
        <v>484.0999276248471</v>
      </c>
      <c r="G278" s="135">
        <f t="shared" si="32"/>
        <v>58.79906515142789</v>
      </c>
    </row>
    <row r="279" spans="1:7" s="104" customFormat="1" ht="12.75">
      <c r="A279" s="382">
        <v>31</v>
      </c>
      <c r="B279" s="145" t="s">
        <v>47</v>
      </c>
      <c r="C279" s="134">
        <f>C280+C282</f>
        <v>0</v>
      </c>
      <c r="D279" s="134">
        <f>D280+D282</f>
        <v>227920</v>
      </c>
      <c r="E279" s="134">
        <f>E280+E282</f>
        <v>0</v>
      </c>
      <c r="F279" s="135"/>
      <c r="G279" s="135">
        <f t="shared" si="32"/>
        <v>0</v>
      </c>
    </row>
    <row r="280" spans="1:7" ht="12.75">
      <c r="A280" s="382">
        <v>311</v>
      </c>
      <c r="B280" s="145" t="s">
        <v>96</v>
      </c>
      <c r="C280" s="134">
        <f>C281</f>
        <v>0</v>
      </c>
      <c r="D280" s="134">
        <f>D281</f>
        <v>194471</v>
      </c>
      <c r="E280" s="134">
        <f>E281</f>
        <v>0</v>
      </c>
      <c r="F280" s="135"/>
      <c r="G280" s="135">
        <f t="shared" si="32"/>
        <v>0</v>
      </c>
    </row>
    <row r="281" spans="1:7" s="105" customFormat="1" ht="12.75" hidden="1">
      <c r="A281" s="366">
        <v>3111</v>
      </c>
      <c r="B281" s="146" t="s">
        <v>49</v>
      </c>
      <c r="C281" s="138"/>
      <c r="D281" s="250">
        <v>194471</v>
      </c>
      <c r="E281" s="138"/>
      <c r="F281" s="139"/>
      <c r="G281" s="358">
        <f t="shared" si="32"/>
        <v>0</v>
      </c>
    </row>
    <row r="282" spans="1:7" ht="12.75">
      <c r="A282" s="371">
        <v>313</v>
      </c>
      <c r="B282" s="145" t="s">
        <v>52</v>
      </c>
      <c r="C282" s="134">
        <f>C283+C284</f>
        <v>0</v>
      </c>
      <c r="D282" s="134">
        <f>D283+D284</f>
        <v>33449</v>
      </c>
      <c r="E282" s="134">
        <f>E283+E284</f>
        <v>0</v>
      </c>
      <c r="F282" s="135"/>
      <c r="G282" s="135">
        <f t="shared" si="32"/>
        <v>0</v>
      </c>
    </row>
    <row r="283" spans="1:7" ht="12.75" hidden="1">
      <c r="A283" s="366">
        <v>3132</v>
      </c>
      <c r="B283" s="147" t="s">
        <v>94</v>
      </c>
      <c r="C283" s="138"/>
      <c r="D283" s="250">
        <v>30143</v>
      </c>
      <c r="E283" s="138"/>
      <c r="F283" s="139"/>
      <c r="G283" s="358">
        <f t="shared" si="32"/>
        <v>0</v>
      </c>
    </row>
    <row r="284" spans="1:7" ht="12.75" hidden="1">
      <c r="A284" s="366">
        <v>3133</v>
      </c>
      <c r="B284" s="147" t="s">
        <v>95</v>
      </c>
      <c r="C284" s="138"/>
      <c r="D284" s="250">
        <v>3306</v>
      </c>
      <c r="E284" s="138"/>
      <c r="F284" s="139"/>
      <c r="G284" s="358">
        <f t="shared" si="32"/>
        <v>0</v>
      </c>
    </row>
    <row r="285" spans="1:7" ht="12.75">
      <c r="A285" s="371">
        <v>32</v>
      </c>
      <c r="B285" s="132" t="s">
        <v>2</v>
      </c>
      <c r="C285" s="134">
        <f>C286+C288+C291+C293</f>
        <v>40069</v>
      </c>
      <c r="D285" s="134">
        <f>D286+D288+D291+D293</f>
        <v>101973</v>
      </c>
      <c r="E285" s="134">
        <f>E286+E288+E291+E293</f>
        <v>193974</v>
      </c>
      <c r="F285" s="135">
        <f>E285/C285*100</f>
        <v>484.0999276248471</v>
      </c>
      <c r="G285" s="135">
        <f t="shared" si="32"/>
        <v>190.22094083728044</v>
      </c>
    </row>
    <row r="286" spans="1:7" ht="12.75">
      <c r="A286" s="371">
        <v>321</v>
      </c>
      <c r="B286" s="145" t="s">
        <v>6</v>
      </c>
      <c r="C286" s="134">
        <f>C287</f>
        <v>40069</v>
      </c>
      <c r="D286" s="134">
        <f>D287</f>
        <v>66836</v>
      </c>
      <c r="E286" s="134">
        <f>E287</f>
        <v>192532</v>
      </c>
      <c r="F286" s="135">
        <f>E286/C286*100</f>
        <v>480.50113554119145</v>
      </c>
      <c r="G286" s="135">
        <f t="shared" si="32"/>
        <v>288.06631156861573</v>
      </c>
    </row>
    <row r="287" spans="1:7" ht="12.75">
      <c r="A287" s="370">
        <v>3211</v>
      </c>
      <c r="B287" s="149" t="s">
        <v>53</v>
      </c>
      <c r="C287" s="138">
        <v>40069</v>
      </c>
      <c r="D287" s="250">
        <v>66836</v>
      </c>
      <c r="E287" s="138">
        <v>192532</v>
      </c>
      <c r="F287" s="139">
        <f>E287/C287*100</f>
        <v>480.50113554119145</v>
      </c>
      <c r="G287" s="358">
        <f t="shared" si="32"/>
        <v>288.06631156861573</v>
      </c>
    </row>
    <row r="288" spans="1:7" ht="12.75">
      <c r="A288" s="382">
        <v>322</v>
      </c>
      <c r="B288" s="145" t="s">
        <v>55</v>
      </c>
      <c r="C288" s="134">
        <f>C289+C290</f>
        <v>0</v>
      </c>
      <c r="D288" s="134">
        <f>D289+D290</f>
        <v>24596</v>
      </c>
      <c r="E288" s="134">
        <f>E289+E290</f>
        <v>0</v>
      </c>
      <c r="F288" s="135"/>
      <c r="G288" s="135">
        <f t="shared" si="32"/>
        <v>0</v>
      </c>
    </row>
    <row r="289" spans="1:7" ht="12.75" hidden="1">
      <c r="A289" s="370">
        <v>3221</v>
      </c>
      <c r="B289" s="146" t="s">
        <v>56</v>
      </c>
      <c r="C289" s="138"/>
      <c r="D289" s="250">
        <v>24596</v>
      </c>
      <c r="E289" s="138"/>
      <c r="F289" s="139"/>
      <c r="G289" s="358">
        <f t="shared" si="32"/>
        <v>0</v>
      </c>
    </row>
    <row r="290" spans="1:7" ht="12.75" hidden="1">
      <c r="A290" s="370">
        <v>3223</v>
      </c>
      <c r="B290" s="146" t="s">
        <v>57</v>
      </c>
      <c r="C290" s="141"/>
      <c r="D290" s="141"/>
      <c r="E290" s="141"/>
      <c r="F290" s="142"/>
      <c r="G290" s="142" t="e">
        <f t="shared" si="32"/>
        <v>#DIV/0!</v>
      </c>
    </row>
    <row r="291" spans="1:7" s="104" customFormat="1" ht="12.75">
      <c r="A291" s="382">
        <v>323</v>
      </c>
      <c r="B291" s="145" t="s">
        <v>10</v>
      </c>
      <c r="C291" s="134">
        <f>C292</f>
        <v>0</v>
      </c>
      <c r="D291" s="134">
        <f>D292</f>
        <v>10541</v>
      </c>
      <c r="E291" s="134">
        <f>E292</f>
        <v>0</v>
      </c>
      <c r="F291" s="135"/>
      <c r="G291" s="135">
        <f t="shared" si="32"/>
        <v>0</v>
      </c>
    </row>
    <row r="292" spans="1:7" ht="12.75">
      <c r="A292" s="370">
        <v>3231</v>
      </c>
      <c r="B292" s="152" t="s">
        <v>58</v>
      </c>
      <c r="C292" s="138"/>
      <c r="D292" s="250">
        <v>10541</v>
      </c>
      <c r="E292" s="138"/>
      <c r="F292" s="139"/>
      <c r="G292" s="358">
        <f t="shared" si="32"/>
        <v>0</v>
      </c>
    </row>
    <row r="293" spans="1:7" ht="12.75">
      <c r="A293" s="382">
        <v>329</v>
      </c>
      <c r="B293" s="177" t="s">
        <v>63</v>
      </c>
      <c r="C293" s="134">
        <f>SUM(C294)</f>
        <v>0</v>
      </c>
      <c r="D293" s="134">
        <f>SUM(D294)</f>
        <v>0</v>
      </c>
      <c r="E293" s="134">
        <f>SUM(E294)</f>
        <v>1442</v>
      </c>
      <c r="F293" s="135"/>
      <c r="G293" s="135" t="s">
        <v>88</v>
      </c>
    </row>
    <row r="294" spans="1:7" ht="12.75">
      <c r="A294" s="370">
        <v>3293</v>
      </c>
      <c r="B294" s="153" t="s">
        <v>65</v>
      </c>
      <c r="C294" s="138"/>
      <c r="D294" s="138"/>
      <c r="E294" s="138">
        <v>1442</v>
      </c>
      <c r="F294" s="139"/>
      <c r="G294" s="139"/>
    </row>
    <row r="295" spans="1:7" ht="12.75" hidden="1">
      <c r="A295" s="382">
        <v>34</v>
      </c>
      <c r="B295" s="177" t="s">
        <v>13</v>
      </c>
      <c r="C295" s="134">
        <f aca="true" t="shared" si="33" ref="C295:E296">SUM(C296)</f>
        <v>0</v>
      </c>
      <c r="D295" s="134">
        <f t="shared" si="33"/>
        <v>0</v>
      </c>
      <c r="E295" s="134">
        <f t="shared" si="33"/>
        <v>0</v>
      </c>
      <c r="F295" s="135"/>
      <c r="G295" s="135"/>
    </row>
    <row r="296" spans="1:7" ht="12.75" hidden="1">
      <c r="A296" s="382">
        <v>343</v>
      </c>
      <c r="B296" s="177" t="s">
        <v>69</v>
      </c>
      <c r="C296" s="134">
        <f t="shared" si="33"/>
        <v>0</v>
      </c>
      <c r="D296" s="134">
        <f t="shared" si="33"/>
        <v>0</v>
      </c>
      <c r="E296" s="134">
        <f t="shared" si="33"/>
        <v>0</v>
      </c>
      <c r="F296" s="135"/>
      <c r="G296" s="135"/>
    </row>
    <row r="297" spans="1:7" ht="12.75" hidden="1">
      <c r="A297" s="370">
        <v>3432</v>
      </c>
      <c r="B297" s="153" t="s">
        <v>213</v>
      </c>
      <c r="C297" s="138"/>
      <c r="D297" s="138"/>
      <c r="E297" s="138"/>
      <c r="F297" s="139"/>
      <c r="G297" s="139"/>
    </row>
    <row r="298" spans="1:7" s="105" customFormat="1" ht="12.75">
      <c r="A298" s="355"/>
      <c r="B298" s="173"/>
      <c r="C298" s="134"/>
      <c r="D298" s="134"/>
      <c r="E298" s="134"/>
      <c r="F298" s="135"/>
      <c r="G298" s="135"/>
    </row>
    <row r="299" spans="1:7" ht="12.75">
      <c r="A299" s="371" t="s">
        <v>190</v>
      </c>
      <c r="B299" s="172" t="s">
        <v>191</v>
      </c>
      <c r="C299" s="134">
        <f>C300+C306</f>
        <v>24421</v>
      </c>
      <c r="D299" s="134">
        <f>D300+D306</f>
        <v>125000</v>
      </c>
      <c r="E299" s="134">
        <f>E300+E306</f>
        <v>98685</v>
      </c>
      <c r="F299" s="135">
        <f aca="true" t="shared" si="34" ref="F299:F306">E299/C299*100</f>
        <v>404.09893124769667</v>
      </c>
      <c r="G299" s="135">
        <f t="shared" si="32"/>
        <v>78.948</v>
      </c>
    </row>
    <row r="300" spans="1:7" ht="12.75" hidden="1">
      <c r="A300" s="382">
        <v>31</v>
      </c>
      <c r="B300" s="145" t="s">
        <v>47</v>
      </c>
      <c r="C300" s="134">
        <f>C301+C303</f>
        <v>0</v>
      </c>
      <c r="D300" s="134">
        <f>D301+D303</f>
        <v>0</v>
      </c>
      <c r="E300" s="134">
        <f>E301+E303</f>
        <v>0</v>
      </c>
      <c r="F300" s="135" t="e">
        <f t="shared" si="34"/>
        <v>#DIV/0!</v>
      </c>
      <c r="G300" s="135" t="e">
        <f t="shared" si="32"/>
        <v>#DIV/0!</v>
      </c>
    </row>
    <row r="301" spans="1:7" ht="12.75" hidden="1">
      <c r="A301" s="382">
        <v>311</v>
      </c>
      <c r="B301" s="145" t="s">
        <v>96</v>
      </c>
      <c r="C301" s="134">
        <f>SUM(C302)</f>
        <v>0</v>
      </c>
      <c r="D301" s="134">
        <f>SUM(D302)</f>
        <v>0</v>
      </c>
      <c r="E301" s="134">
        <f>SUM(E302)</f>
        <v>0</v>
      </c>
      <c r="F301" s="135" t="e">
        <f t="shared" si="34"/>
        <v>#DIV/0!</v>
      </c>
      <c r="G301" s="135" t="e">
        <f t="shared" si="32"/>
        <v>#DIV/0!</v>
      </c>
    </row>
    <row r="302" spans="1:7" ht="12.75" hidden="1">
      <c r="A302" s="366">
        <v>3111</v>
      </c>
      <c r="B302" s="146" t="s">
        <v>49</v>
      </c>
      <c r="C302" s="138"/>
      <c r="D302" s="138"/>
      <c r="E302" s="138"/>
      <c r="F302" s="139" t="e">
        <f t="shared" si="34"/>
        <v>#DIV/0!</v>
      </c>
      <c r="G302" s="139" t="e">
        <f t="shared" si="32"/>
        <v>#DIV/0!</v>
      </c>
    </row>
    <row r="303" spans="1:7" ht="12.75" hidden="1">
      <c r="A303" s="371">
        <v>313</v>
      </c>
      <c r="B303" s="145" t="s">
        <v>52</v>
      </c>
      <c r="C303" s="134">
        <f>C304+C305</f>
        <v>0</v>
      </c>
      <c r="D303" s="134">
        <f>D304+D305</f>
        <v>0</v>
      </c>
      <c r="E303" s="134">
        <f>E304+E305</f>
        <v>0</v>
      </c>
      <c r="F303" s="135" t="e">
        <f t="shared" si="34"/>
        <v>#DIV/0!</v>
      </c>
      <c r="G303" s="135" t="e">
        <f t="shared" si="32"/>
        <v>#DIV/0!</v>
      </c>
    </row>
    <row r="304" spans="1:7" ht="12.75" hidden="1">
      <c r="A304" s="366">
        <v>3132</v>
      </c>
      <c r="B304" s="147" t="s">
        <v>94</v>
      </c>
      <c r="C304" s="138"/>
      <c r="D304" s="138"/>
      <c r="E304" s="138"/>
      <c r="F304" s="139" t="e">
        <f t="shared" si="34"/>
        <v>#DIV/0!</v>
      </c>
      <c r="G304" s="139" t="e">
        <f t="shared" si="32"/>
        <v>#DIV/0!</v>
      </c>
    </row>
    <row r="305" spans="1:7" ht="12.75" hidden="1">
      <c r="A305" s="366">
        <v>3133</v>
      </c>
      <c r="B305" s="147" t="s">
        <v>95</v>
      </c>
      <c r="C305" s="138"/>
      <c r="D305" s="138"/>
      <c r="E305" s="138"/>
      <c r="F305" s="139" t="e">
        <f t="shared" si="34"/>
        <v>#DIV/0!</v>
      </c>
      <c r="G305" s="139" t="e">
        <f t="shared" si="32"/>
        <v>#DIV/0!</v>
      </c>
    </row>
    <row r="306" spans="1:7" ht="12.75">
      <c r="A306" s="371">
        <v>32</v>
      </c>
      <c r="B306" s="132" t="s">
        <v>2</v>
      </c>
      <c r="C306" s="134">
        <f>C307+C310</f>
        <v>24421</v>
      </c>
      <c r="D306" s="134">
        <f>D307+D310</f>
        <v>125000</v>
      </c>
      <c r="E306" s="134">
        <f>E307+E310</f>
        <v>98685</v>
      </c>
      <c r="F306" s="135">
        <f t="shared" si="34"/>
        <v>404.09893124769667</v>
      </c>
      <c r="G306" s="135">
        <f t="shared" si="32"/>
        <v>78.948</v>
      </c>
    </row>
    <row r="307" spans="1:7" ht="12.75">
      <c r="A307" s="371">
        <v>321</v>
      </c>
      <c r="B307" s="145" t="s">
        <v>6</v>
      </c>
      <c r="C307" s="134">
        <f>C308+C309</f>
        <v>0</v>
      </c>
      <c r="D307" s="134">
        <f>D308+D309</f>
        <v>0</v>
      </c>
      <c r="E307" s="134">
        <f>E308+E309</f>
        <v>3025</v>
      </c>
      <c r="F307" s="135"/>
      <c r="G307" s="135" t="s">
        <v>88</v>
      </c>
    </row>
    <row r="308" spans="1:7" ht="12.75">
      <c r="A308" s="366">
        <v>3211</v>
      </c>
      <c r="B308" s="149" t="s">
        <v>53</v>
      </c>
      <c r="C308" s="134"/>
      <c r="D308" s="134"/>
      <c r="E308" s="138">
        <v>2890</v>
      </c>
      <c r="F308" s="135"/>
      <c r="G308" s="135"/>
    </row>
    <row r="309" spans="1:7" ht="12.75">
      <c r="A309" s="366">
        <v>3214</v>
      </c>
      <c r="B309" s="149" t="s">
        <v>238</v>
      </c>
      <c r="C309" s="134"/>
      <c r="D309" s="134"/>
      <c r="E309" s="138">
        <v>135</v>
      </c>
      <c r="F309" s="135"/>
      <c r="G309" s="135"/>
    </row>
    <row r="310" spans="1:7" ht="12.75">
      <c r="A310" s="371">
        <v>323</v>
      </c>
      <c r="B310" s="145" t="s">
        <v>10</v>
      </c>
      <c r="C310" s="134">
        <f>C311</f>
        <v>24421</v>
      </c>
      <c r="D310" s="134">
        <f>D311</f>
        <v>125000</v>
      </c>
      <c r="E310" s="134">
        <f>E311</f>
        <v>95660</v>
      </c>
      <c r="F310" s="135">
        <f>E310/C310*100</f>
        <v>391.71205110355845</v>
      </c>
      <c r="G310" s="135">
        <f t="shared" si="32"/>
        <v>76.52799999999999</v>
      </c>
    </row>
    <row r="311" spans="1:7" ht="12.75">
      <c r="A311" s="370">
        <v>3237</v>
      </c>
      <c r="B311" s="146" t="s">
        <v>192</v>
      </c>
      <c r="C311" s="138">
        <v>24421</v>
      </c>
      <c r="D311" s="250">
        <v>125000</v>
      </c>
      <c r="E311" s="138">
        <v>95660</v>
      </c>
      <c r="F311" s="139">
        <f>E311/C311*100</f>
        <v>391.71205110355845</v>
      </c>
      <c r="G311" s="358">
        <f t="shared" si="32"/>
        <v>76.52799999999999</v>
      </c>
    </row>
    <row r="312" spans="1:7" ht="12.75">
      <c r="A312" s="370"/>
      <c r="B312" s="146"/>
      <c r="C312" s="138"/>
      <c r="D312" s="138"/>
      <c r="E312" s="138"/>
      <c r="F312" s="139"/>
      <c r="G312" s="139"/>
    </row>
    <row r="313" spans="1:7" ht="12.75">
      <c r="A313" s="371" t="s">
        <v>205</v>
      </c>
      <c r="B313" s="145" t="s">
        <v>206</v>
      </c>
      <c r="C313" s="134">
        <f>C314+C320</f>
        <v>0</v>
      </c>
      <c r="D313" s="134">
        <f>D314+D320</f>
        <v>31281</v>
      </c>
      <c r="E313" s="134">
        <f>E314+E320</f>
        <v>527</v>
      </c>
      <c r="F313" s="135"/>
      <c r="G313" s="135">
        <f t="shared" si="32"/>
        <v>1.6847287490809117</v>
      </c>
    </row>
    <row r="314" spans="1:7" ht="12.75">
      <c r="A314" s="382">
        <v>31</v>
      </c>
      <c r="B314" s="145" t="s">
        <v>47</v>
      </c>
      <c r="C314" s="134">
        <f>C315+C317</f>
        <v>0</v>
      </c>
      <c r="D314" s="134">
        <f>D315+D317</f>
        <v>15400</v>
      </c>
      <c r="E314" s="134">
        <f>E315+E317</f>
        <v>0</v>
      </c>
      <c r="F314" s="135"/>
      <c r="G314" s="135">
        <f t="shared" si="32"/>
        <v>0</v>
      </c>
    </row>
    <row r="315" spans="1:7" ht="12.75">
      <c r="A315" s="382">
        <v>311</v>
      </c>
      <c r="B315" s="145" t="s">
        <v>96</v>
      </c>
      <c r="C315" s="134">
        <f>C316</f>
        <v>0</v>
      </c>
      <c r="D315" s="134">
        <f>D316</f>
        <v>13140</v>
      </c>
      <c r="E315" s="134">
        <f>E316</f>
        <v>0</v>
      </c>
      <c r="F315" s="135"/>
      <c r="G315" s="135">
        <f t="shared" si="32"/>
        <v>0</v>
      </c>
    </row>
    <row r="316" spans="1:7" ht="12.75" hidden="1">
      <c r="A316" s="366">
        <v>3111</v>
      </c>
      <c r="B316" s="146" t="s">
        <v>49</v>
      </c>
      <c r="C316" s="138"/>
      <c r="D316" s="250">
        <v>13140</v>
      </c>
      <c r="E316" s="138"/>
      <c r="F316" s="139"/>
      <c r="G316" s="358">
        <f t="shared" si="32"/>
        <v>0</v>
      </c>
    </row>
    <row r="317" spans="1:7" ht="12.75">
      <c r="A317" s="371">
        <v>313</v>
      </c>
      <c r="B317" s="145" t="s">
        <v>52</v>
      </c>
      <c r="C317" s="134">
        <f>C318+C319</f>
        <v>0</v>
      </c>
      <c r="D317" s="134">
        <f>D318+D319</f>
        <v>2260</v>
      </c>
      <c r="E317" s="134">
        <f>E318+E319</f>
        <v>0</v>
      </c>
      <c r="F317" s="135"/>
      <c r="G317" s="135">
        <f t="shared" si="32"/>
        <v>0</v>
      </c>
    </row>
    <row r="318" spans="1:7" ht="12.75" hidden="1">
      <c r="A318" s="366">
        <v>3132</v>
      </c>
      <c r="B318" s="147" t="s">
        <v>94</v>
      </c>
      <c r="C318" s="138"/>
      <c r="D318" s="250">
        <v>2037</v>
      </c>
      <c r="E318" s="138"/>
      <c r="F318" s="139"/>
      <c r="G318" s="358">
        <f t="shared" si="32"/>
        <v>0</v>
      </c>
    </row>
    <row r="319" spans="1:7" ht="12.75" hidden="1">
      <c r="A319" s="366">
        <v>3133</v>
      </c>
      <c r="B319" s="147" t="s">
        <v>95</v>
      </c>
      <c r="C319" s="138"/>
      <c r="D319" s="250">
        <v>223</v>
      </c>
      <c r="E319" s="138"/>
      <c r="F319" s="139"/>
      <c r="G319" s="358">
        <f t="shared" si="32"/>
        <v>0</v>
      </c>
    </row>
    <row r="320" spans="1:7" ht="12.75">
      <c r="A320" s="371">
        <v>32</v>
      </c>
      <c r="B320" s="132" t="s">
        <v>2</v>
      </c>
      <c r="C320" s="134">
        <f>C321+C323+C326</f>
        <v>0</v>
      </c>
      <c r="D320" s="134">
        <f>D321+D323+D326</f>
        <v>15881</v>
      </c>
      <c r="E320" s="134">
        <f>E321+E323+E326</f>
        <v>527</v>
      </c>
      <c r="F320" s="135"/>
      <c r="G320" s="135">
        <f t="shared" si="32"/>
        <v>3.3184308292928657</v>
      </c>
    </row>
    <row r="321" spans="1:7" ht="12.75">
      <c r="A321" s="371">
        <v>321</v>
      </c>
      <c r="B321" s="145" t="s">
        <v>6</v>
      </c>
      <c r="C321" s="134">
        <f>C322</f>
        <v>0</v>
      </c>
      <c r="D321" s="134">
        <f>D322</f>
        <v>9625</v>
      </c>
      <c r="E321" s="134">
        <f>E322</f>
        <v>527</v>
      </c>
      <c r="F321" s="135"/>
      <c r="G321" s="135">
        <f t="shared" si="32"/>
        <v>5.475324675324676</v>
      </c>
    </row>
    <row r="322" spans="1:7" ht="12.75">
      <c r="A322" s="370">
        <v>3211</v>
      </c>
      <c r="B322" s="149" t="s">
        <v>53</v>
      </c>
      <c r="C322" s="138"/>
      <c r="D322" s="250">
        <v>9625</v>
      </c>
      <c r="E322" s="138">
        <v>527</v>
      </c>
      <c r="F322" s="139"/>
      <c r="G322" s="358">
        <f t="shared" si="32"/>
        <v>5.475324675324676</v>
      </c>
    </row>
    <row r="323" spans="1:7" ht="12.75">
      <c r="A323" s="382">
        <v>322</v>
      </c>
      <c r="B323" s="145" t="s">
        <v>55</v>
      </c>
      <c r="C323" s="134">
        <f>C324+C325</f>
        <v>0</v>
      </c>
      <c r="D323" s="134">
        <f>D324+D325</f>
        <v>4379</v>
      </c>
      <c r="E323" s="134">
        <f>E324+E325</f>
        <v>0</v>
      </c>
      <c r="F323" s="135"/>
      <c r="G323" s="135">
        <f t="shared" si="32"/>
        <v>0</v>
      </c>
    </row>
    <row r="324" spans="1:7" ht="12.75" hidden="1">
      <c r="A324" s="370">
        <v>3221</v>
      </c>
      <c r="B324" s="146" t="s">
        <v>56</v>
      </c>
      <c r="C324" s="138"/>
      <c r="D324" s="250">
        <v>4379</v>
      </c>
      <c r="E324" s="138"/>
      <c r="F324" s="139"/>
      <c r="G324" s="358">
        <f t="shared" si="32"/>
        <v>0</v>
      </c>
    </row>
    <row r="325" spans="1:7" ht="12.75" hidden="1">
      <c r="A325" s="370">
        <v>3223</v>
      </c>
      <c r="B325" s="146" t="s">
        <v>57</v>
      </c>
      <c r="C325" s="141"/>
      <c r="D325" s="141"/>
      <c r="E325" s="141"/>
      <c r="F325" s="142"/>
      <c r="G325" s="142" t="e">
        <f t="shared" si="32"/>
        <v>#DIV/0!</v>
      </c>
    </row>
    <row r="326" spans="1:7" ht="12.75">
      <c r="A326" s="382">
        <v>323</v>
      </c>
      <c r="B326" s="145" t="s">
        <v>10</v>
      </c>
      <c r="C326" s="134">
        <f>C327</f>
        <v>0</v>
      </c>
      <c r="D326" s="134">
        <f>D327</f>
        <v>1877</v>
      </c>
      <c r="E326" s="134">
        <f>E327</f>
        <v>0</v>
      </c>
      <c r="F326" s="135"/>
      <c r="G326" s="135">
        <f t="shared" si="32"/>
        <v>0</v>
      </c>
    </row>
    <row r="327" spans="1:7" ht="12.75" hidden="1">
      <c r="A327" s="370">
        <v>3231</v>
      </c>
      <c r="B327" s="152" t="s">
        <v>58</v>
      </c>
      <c r="C327" s="138"/>
      <c r="D327" s="250">
        <v>1877</v>
      </c>
      <c r="E327" s="138"/>
      <c r="F327" s="139"/>
      <c r="G327" s="358">
        <f t="shared" si="32"/>
        <v>0</v>
      </c>
    </row>
    <row r="328" spans="1:7" ht="12.75">
      <c r="A328" s="371"/>
      <c r="B328" s="172"/>
      <c r="C328" s="134"/>
      <c r="D328" s="134"/>
      <c r="E328" s="134"/>
      <c r="F328" s="135"/>
      <c r="G328" s="135"/>
    </row>
    <row r="329" spans="1:7" ht="12.75">
      <c r="A329" s="371" t="s">
        <v>207</v>
      </c>
      <c r="B329" s="145" t="s">
        <v>208</v>
      </c>
      <c r="C329" s="134">
        <f>C330+C336</f>
        <v>0</v>
      </c>
      <c r="D329" s="134">
        <f>D330+D336</f>
        <v>15400</v>
      </c>
      <c r="E329" s="134">
        <f>E330+E336</f>
        <v>7940</v>
      </c>
      <c r="F329" s="135"/>
      <c r="G329" s="135">
        <f aca="true" t="shared" si="35" ref="G329:G349">E329/D329*100</f>
        <v>51.55844155844156</v>
      </c>
    </row>
    <row r="330" spans="1:7" ht="12.75">
      <c r="A330" s="382">
        <v>31</v>
      </c>
      <c r="B330" s="145" t="s">
        <v>47</v>
      </c>
      <c r="C330" s="134">
        <f>C331+C333</f>
        <v>0</v>
      </c>
      <c r="D330" s="134">
        <f>D331+D333</f>
        <v>15400</v>
      </c>
      <c r="E330" s="134">
        <f>E331+E333</f>
        <v>0</v>
      </c>
      <c r="F330" s="135"/>
      <c r="G330" s="135">
        <f t="shared" si="35"/>
        <v>0</v>
      </c>
    </row>
    <row r="331" spans="1:7" ht="12.75">
      <c r="A331" s="382">
        <v>311</v>
      </c>
      <c r="B331" s="145" t="s">
        <v>96</v>
      </c>
      <c r="C331" s="134">
        <f>C332</f>
        <v>0</v>
      </c>
      <c r="D331" s="134">
        <f>D332</f>
        <v>13140</v>
      </c>
      <c r="E331" s="134">
        <f>E332</f>
        <v>0</v>
      </c>
      <c r="F331" s="135"/>
      <c r="G331" s="135">
        <f t="shared" si="35"/>
        <v>0</v>
      </c>
    </row>
    <row r="332" spans="1:7" ht="12.75" hidden="1">
      <c r="A332" s="366">
        <v>3111</v>
      </c>
      <c r="B332" s="146" t="s">
        <v>49</v>
      </c>
      <c r="C332" s="138"/>
      <c r="D332" s="250">
        <v>13140</v>
      </c>
      <c r="E332" s="138"/>
      <c r="F332" s="139"/>
      <c r="G332" s="358">
        <f t="shared" si="35"/>
        <v>0</v>
      </c>
    </row>
    <row r="333" spans="1:7" ht="12.75">
      <c r="A333" s="371">
        <v>313</v>
      </c>
      <c r="B333" s="145" t="s">
        <v>52</v>
      </c>
      <c r="C333" s="134">
        <f>C334+C335</f>
        <v>0</v>
      </c>
      <c r="D333" s="134">
        <f>D334+D335</f>
        <v>2260</v>
      </c>
      <c r="E333" s="134">
        <f>E334+E335</f>
        <v>0</v>
      </c>
      <c r="F333" s="135"/>
      <c r="G333" s="135">
        <f t="shared" si="35"/>
        <v>0</v>
      </c>
    </row>
    <row r="334" spans="1:7" ht="12.75" hidden="1">
      <c r="A334" s="366">
        <v>3132</v>
      </c>
      <c r="B334" s="147" t="s">
        <v>94</v>
      </c>
      <c r="C334" s="138"/>
      <c r="D334" s="250">
        <v>2037</v>
      </c>
      <c r="E334" s="138"/>
      <c r="F334" s="139"/>
      <c r="G334" s="358">
        <f t="shared" si="35"/>
        <v>0</v>
      </c>
    </row>
    <row r="335" spans="1:7" ht="12.75" hidden="1">
      <c r="A335" s="366">
        <v>3133</v>
      </c>
      <c r="B335" s="147" t="s">
        <v>95</v>
      </c>
      <c r="C335" s="138"/>
      <c r="D335" s="250">
        <v>223</v>
      </c>
      <c r="E335" s="138"/>
      <c r="F335" s="139"/>
      <c r="G335" s="358">
        <f t="shared" si="35"/>
        <v>0</v>
      </c>
    </row>
    <row r="336" spans="1:7" ht="12.75">
      <c r="A336" s="371">
        <v>32</v>
      </c>
      <c r="B336" s="132" t="s">
        <v>2</v>
      </c>
      <c r="C336" s="134">
        <f>C337+C339+C342</f>
        <v>0</v>
      </c>
      <c r="D336" s="134">
        <f>D337+D339+D342</f>
        <v>0</v>
      </c>
      <c r="E336" s="134">
        <f>E337+E339+E342</f>
        <v>7940</v>
      </c>
      <c r="F336" s="135"/>
      <c r="G336" s="135" t="s">
        <v>88</v>
      </c>
    </row>
    <row r="337" spans="1:7" ht="12.75">
      <c r="A337" s="371">
        <v>321</v>
      </c>
      <c r="B337" s="145" t="s">
        <v>6</v>
      </c>
      <c r="C337" s="134">
        <f>C338</f>
        <v>0</v>
      </c>
      <c r="D337" s="134">
        <f>D338</f>
        <v>0</v>
      </c>
      <c r="E337" s="134">
        <f>E338</f>
        <v>7940</v>
      </c>
      <c r="F337" s="135"/>
      <c r="G337" s="135" t="s">
        <v>88</v>
      </c>
    </row>
    <row r="338" spans="1:7" ht="12.75">
      <c r="A338" s="370">
        <v>3211</v>
      </c>
      <c r="B338" s="149" t="s">
        <v>53</v>
      </c>
      <c r="C338" s="138"/>
      <c r="D338" s="138"/>
      <c r="E338" s="138">
        <v>7940</v>
      </c>
      <c r="F338" s="139"/>
      <c r="G338" s="139"/>
    </row>
    <row r="339" spans="1:7" ht="12.75" hidden="1">
      <c r="A339" s="382">
        <v>322</v>
      </c>
      <c r="B339" s="145" t="s">
        <v>55</v>
      </c>
      <c r="C339" s="134">
        <f>C340+C341</f>
        <v>0</v>
      </c>
      <c r="D339" s="134">
        <f>D340+D341</f>
        <v>0</v>
      </c>
      <c r="E339" s="134">
        <f>E340+E341</f>
        <v>0</v>
      </c>
      <c r="F339" s="135"/>
      <c r="G339" s="135"/>
    </row>
    <row r="340" spans="1:7" ht="12.75" hidden="1">
      <c r="A340" s="370">
        <v>3221</v>
      </c>
      <c r="B340" s="146" t="s">
        <v>56</v>
      </c>
      <c r="C340" s="138"/>
      <c r="D340" s="138"/>
      <c r="E340" s="138"/>
      <c r="F340" s="139"/>
      <c r="G340" s="139"/>
    </row>
    <row r="341" spans="1:7" ht="12.75" hidden="1">
      <c r="A341" s="370">
        <v>3223</v>
      </c>
      <c r="B341" s="146" t="s">
        <v>57</v>
      </c>
      <c r="C341" s="141"/>
      <c r="D341" s="141"/>
      <c r="E341" s="141"/>
      <c r="F341" s="142"/>
      <c r="G341" s="142"/>
    </row>
    <row r="342" spans="1:7" ht="12.75" hidden="1">
      <c r="A342" s="382">
        <v>323</v>
      </c>
      <c r="B342" s="145" t="s">
        <v>10</v>
      </c>
      <c r="C342" s="134">
        <f>C343</f>
        <v>0</v>
      </c>
      <c r="D342" s="134">
        <f>D343</f>
        <v>0</v>
      </c>
      <c r="E342" s="134">
        <f>E343</f>
        <v>0</v>
      </c>
      <c r="F342" s="135"/>
      <c r="G342" s="135"/>
    </row>
    <row r="343" spans="1:7" ht="12.75" hidden="1">
      <c r="A343" s="370">
        <v>3231</v>
      </c>
      <c r="B343" s="152" t="s">
        <v>58</v>
      </c>
      <c r="C343" s="138"/>
      <c r="D343" s="138"/>
      <c r="E343" s="138"/>
      <c r="F343" s="139"/>
      <c r="G343" s="139"/>
    </row>
    <row r="344" spans="1:7" ht="12" customHeight="1">
      <c r="A344" s="371"/>
      <c r="B344" s="172"/>
      <c r="C344" s="134"/>
      <c r="D344" s="134"/>
      <c r="E344" s="134"/>
      <c r="F344" s="135"/>
      <c r="G344" s="135"/>
    </row>
    <row r="345" spans="1:7" ht="12.75">
      <c r="A345" s="371" t="s">
        <v>209</v>
      </c>
      <c r="B345" s="172" t="s">
        <v>210</v>
      </c>
      <c r="C345" s="134">
        <f aca="true" t="shared" si="36" ref="C345:E346">C346</f>
        <v>0</v>
      </c>
      <c r="D345" s="134">
        <f t="shared" si="36"/>
        <v>60000</v>
      </c>
      <c r="E345" s="134">
        <f t="shared" si="36"/>
        <v>15362</v>
      </c>
      <c r="F345" s="135"/>
      <c r="G345" s="135">
        <f t="shared" si="35"/>
        <v>25.60333333333333</v>
      </c>
    </row>
    <row r="346" spans="1:7" ht="12.75">
      <c r="A346" s="371">
        <v>32</v>
      </c>
      <c r="B346" s="132" t="s">
        <v>2</v>
      </c>
      <c r="C346" s="134">
        <f t="shared" si="36"/>
        <v>0</v>
      </c>
      <c r="D346" s="134">
        <f t="shared" si="36"/>
        <v>60000</v>
      </c>
      <c r="E346" s="134">
        <f t="shared" si="36"/>
        <v>15362</v>
      </c>
      <c r="F346" s="135"/>
      <c r="G346" s="135">
        <f t="shared" si="35"/>
        <v>25.60333333333333</v>
      </c>
    </row>
    <row r="347" spans="1:7" ht="12.75">
      <c r="A347" s="371">
        <v>321</v>
      </c>
      <c r="B347" s="145" t="s">
        <v>6</v>
      </c>
      <c r="C347" s="134">
        <f>C348+C349</f>
        <v>0</v>
      </c>
      <c r="D347" s="134">
        <f>D348+D349</f>
        <v>60000</v>
      </c>
      <c r="E347" s="134">
        <f>E348+E349</f>
        <v>15362</v>
      </c>
      <c r="F347" s="135"/>
      <c r="G347" s="135">
        <f t="shared" si="35"/>
        <v>25.60333333333333</v>
      </c>
    </row>
    <row r="348" spans="1:7" ht="12.75">
      <c r="A348" s="366">
        <v>3211</v>
      </c>
      <c r="B348" s="149" t="s">
        <v>53</v>
      </c>
      <c r="C348" s="138"/>
      <c r="D348" s="250">
        <v>54000</v>
      </c>
      <c r="E348" s="138">
        <v>13940</v>
      </c>
      <c r="F348" s="139"/>
      <c r="G348" s="358">
        <f t="shared" si="35"/>
        <v>25.814814814814813</v>
      </c>
    </row>
    <row r="349" spans="1:7" ht="12.75">
      <c r="A349" s="370">
        <v>3213</v>
      </c>
      <c r="B349" s="146" t="s">
        <v>5</v>
      </c>
      <c r="C349" s="138"/>
      <c r="D349" s="250">
        <v>6000</v>
      </c>
      <c r="E349" s="138">
        <v>1422</v>
      </c>
      <c r="F349" s="139"/>
      <c r="G349" s="358">
        <f t="shared" si="35"/>
        <v>23.7</v>
      </c>
    </row>
    <row r="350" spans="1:7" ht="12.75">
      <c r="A350" s="370"/>
      <c r="B350" s="146"/>
      <c r="C350" s="138"/>
      <c r="D350" s="138"/>
      <c r="E350" s="138"/>
      <c r="F350" s="139"/>
      <c r="G350" s="139"/>
    </row>
    <row r="351" spans="1:7" ht="12.75" hidden="1">
      <c r="A351" s="371" t="s">
        <v>219</v>
      </c>
      <c r="B351" s="172" t="s">
        <v>220</v>
      </c>
      <c r="C351" s="223"/>
      <c r="E351" s="134">
        <f>E352+E358</f>
        <v>0</v>
      </c>
      <c r="F351" s="135"/>
      <c r="G351" s="135"/>
    </row>
    <row r="352" spans="1:7" ht="12.75" hidden="1">
      <c r="A352" s="382">
        <v>31</v>
      </c>
      <c r="B352" s="145" t="s">
        <v>47</v>
      </c>
      <c r="C352" s="223"/>
      <c r="E352" s="134">
        <f>E353+E355</f>
        <v>0</v>
      </c>
      <c r="F352" s="135"/>
      <c r="G352" s="135"/>
    </row>
    <row r="353" spans="1:7" ht="12.75" hidden="1">
      <c r="A353" s="382">
        <v>311</v>
      </c>
      <c r="B353" s="145" t="s">
        <v>96</v>
      </c>
      <c r="C353" s="223"/>
      <c r="E353" s="134">
        <f>E354</f>
        <v>0</v>
      </c>
      <c r="F353" s="135"/>
      <c r="G353" s="135"/>
    </row>
    <row r="354" spans="1:7" ht="12.75" hidden="1">
      <c r="A354" s="366">
        <v>3111</v>
      </c>
      <c r="B354" s="146" t="s">
        <v>49</v>
      </c>
      <c r="C354" s="223"/>
      <c r="E354" s="138"/>
      <c r="F354" s="139"/>
      <c r="G354" s="139"/>
    </row>
    <row r="355" spans="1:7" ht="12.75" hidden="1">
      <c r="A355" s="371">
        <v>313</v>
      </c>
      <c r="B355" s="145" t="s">
        <v>52</v>
      </c>
      <c r="C355" s="223"/>
      <c r="E355" s="134">
        <f>E356+E357</f>
        <v>0</v>
      </c>
      <c r="F355" s="135"/>
      <c r="G355" s="135"/>
    </row>
    <row r="356" spans="1:7" ht="12.75" hidden="1">
      <c r="A356" s="366">
        <v>3132</v>
      </c>
      <c r="B356" s="147" t="s">
        <v>94</v>
      </c>
      <c r="C356" s="223"/>
      <c r="E356" s="138"/>
      <c r="F356" s="139"/>
      <c r="G356" s="139"/>
    </row>
    <row r="357" spans="1:7" ht="12.75" hidden="1">
      <c r="A357" s="366">
        <v>3133</v>
      </c>
      <c r="B357" s="147" t="s">
        <v>95</v>
      </c>
      <c r="C357" s="223"/>
      <c r="E357" s="138"/>
      <c r="F357" s="139"/>
      <c r="G357" s="139"/>
    </row>
    <row r="358" spans="1:7" ht="12.75" hidden="1">
      <c r="A358" s="371">
        <v>32</v>
      </c>
      <c r="B358" s="132" t="s">
        <v>2</v>
      </c>
      <c r="C358" s="224"/>
      <c r="D358" s="224"/>
      <c r="E358" s="134">
        <f>E359</f>
        <v>0</v>
      </c>
      <c r="F358" s="135"/>
      <c r="G358" s="135"/>
    </row>
    <row r="359" spans="1:7" ht="12.75" hidden="1">
      <c r="A359" s="371">
        <v>321</v>
      </c>
      <c r="B359" s="145" t="s">
        <v>6</v>
      </c>
      <c r="C359" s="223"/>
      <c r="E359" s="134">
        <f>E360+E361</f>
        <v>0</v>
      </c>
      <c r="F359" s="135"/>
      <c r="G359" s="135"/>
    </row>
    <row r="360" spans="1:7" ht="12.75" hidden="1">
      <c r="A360" s="366">
        <v>3211</v>
      </c>
      <c r="B360" s="149" t="s">
        <v>53</v>
      </c>
      <c r="C360" s="223"/>
      <c r="E360" s="138"/>
      <c r="F360" s="139"/>
      <c r="G360" s="139"/>
    </row>
    <row r="361" spans="1:7" ht="12.75" hidden="1">
      <c r="A361" s="370">
        <v>3213</v>
      </c>
      <c r="B361" s="146" t="s">
        <v>5</v>
      </c>
      <c r="C361" s="223"/>
      <c r="E361" s="134"/>
      <c r="F361" s="135"/>
      <c r="G361" s="135"/>
    </row>
    <row r="362" spans="1:7" ht="12.75" hidden="1">
      <c r="A362" s="389"/>
      <c r="B362" s="134"/>
      <c r="C362" s="225"/>
      <c r="D362" s="225"/>
      <c r="E362" s="134"/>
      <c r="F362" s="135"/>
      <c r="G362" s="135"/>
    </row>
    <row r="363" spans="1:7" ht="12.75">
      <c r="A363" s="371" t="s">
        <v>221</v>
      </c>
      <c r="B363" s="172" t="s">
        <v>222</v>
      </c>
      <c r="C363" s="223"/>
      <c r="D363" s="134">
        <f>D364+D370</f>
        <v>0</v>
      </c>
      <c r="E363" s="134">
        <f>E364+E370</f>
        <v>42981</v>
      </c>
      <c r="F363" s="135"/>
      <c r="G363" s="135" t="s">
        <v>88</v>
      </c>
    </row>
    <row r="364" spans="1:7" ht="12.75">
      <c r="A364" s="382">
        <v>31</v>
      </c>
      <c r="B364" s="145" t="s">
        <v>47</v>
      </c>
      <c r="C364" s="225"/>
      <c r="D364" s="134">
        <f>D365+D367</f>
        <v>0</v>
      </c>
      <c r="E364" s="134">
        <f>E365+E367</f>
        <v>42981</v>
      </c>
      <c r="F364" s="135"/>
      <c r="G364" s="135" t="s">
        <v>88</v>
      </c>
    </row>
    <row r="365" spans="1:7" ht="12.75">
      <c r="A365" s="382">
        <v>311</v>
      </c>
      <c r="B365" s="145" t="s">
        <v>96</v>
      </c>
      <c r="C365" s="223"/>
      <c r="D365" s="134">
        <f>D366</f>
        <v>0</v>
      </c>
      <c r="E365" s="134">
        <f>E366</f>
        <v>36673</v>
      </c>
      <c r="F365" s="135"/>
      <c r="G365" s="135" t="s">
        <v>88</v>
      </c>
    </row>
    <row r="366" spans="1:7" ht="12.75">
      <c r="A366" s="366">
        <v>3111</v>
      </c>
      <c r="B366" s="146" t="s">
        <v>49</v>
      </c>
      <c r="C366" s="223"/>
      <c r="E366" s="138">
        <v>36673</v>
      </c>
      <c r="F366" s="139"/>
      <c r="G366" s="139"/>
    </row>
    <row r="367" spans="1:7" ht="12.75">
      <c r="A367" s="371">
        <v>313</v>
      </c>
      <c r="B367" s="145" t="s">
        <v>52</v>
      </c>
      <c r="C367" s="223"/>
      <c r="D367" s="134">
        <f>D368+D369</f>
        <v>0</v>
      </c>
      <c r="E367" s="134">
        <f>E368+E369</f>
        <v>6308</v>
      </c>
      <c r="F367" s="135"/>
      <c r="G367" s="135" t="s">
        <v>88</v>
      </c>
    </row>
    <row r="368" spans="1:7" ht="12.75">
      <c r="A368" s="366">
        <v>3132</v>
      </c>
      <c r="B368" s="147" t="s">
        <v>94</v>
      </c>
      <c r="C368" s="224"/>
      <c r="D368" s="224"/>
      <c r="E368" s="138">
        <v>6308</v>
      </c>
      <c r="F368" s="139"/>
      <c r="G368" s="139"/>
    </row>
    <row r="369" spans="1:7" ht="12.75" hidden="1">
      <c r="A369" s="174">
        <v>3133</v>
      </c>
      <c r="B369" s="147" t="s">
        <v>95</v>
      </c>
      <c r="C369" s="223"/>
      <c r="E369" s="138"/>
      <c r="F369" s="139"/>
      <c r="G369" s="222"/>
    </row>
    <row r="370" spans="1:7" ht="12.75" hidden="1">
      <c r="A370" s="175">
        <v>32</v>
      </c>
      <c r="B370" s="132" t="s">
        <v>2</v>
      </c>
      <c r="C370" s="223"/>
      <c r="E370" s="134">
        <f>E371</f>
        <v>0</v>
      </c>
      <c r="F370" s="135"/>
      <c r="G370" s="221"/>
    </row>
    <row r="371" spans="1:7" ht="12.75" hidden="1">
      <c r="A371" s="175">
        <v>321</v>
      </c>
      <c r="B371" s="145" t="s">
        <v>6</v>
      </c>
      <c r="C371" s="223"/>
      <c r="E371" s="134">
        <f>E372+E373</f>
        <v>0</v>
      </c>
      <c r="F371" s="135"/>
      <c r="G371" s="221"/>
    </row>
    <row r="372" spans="1:7" ht="12.75" hidden="1">
      <c r="A372" s="174">
        <v>3211</v>
      </c>
      <c r="B372" s="149" t="s">
        <v>53</v>
      </c>
      <c r="C372" s="223"/>
      <c r="E372" s="138"/>
      <c r="F372" s="139"/>
      <c r="G372" s="222"/>
    </row>
    <row r="373" spans="1:7" ht="12.75" hidden="1">
      <c r="A373" s="256">
        <v>3213</v>
      </c>
      <c r="B373" s="257" t="s">
        <v>5</v>
      </c>
      <c r="C373" s="226"/>
      <c r="D373" s="226"/>
      <c r="E373" s="258"/>
      <c r="F373" s="259"/>
      <c r="G373" s="260"/>
    </row>
    <row r="374" spans="1:5" ht="12" hidden="1">
      <c r="A374" s="53"/>
      <c r="B374" s="41"/>
      <c r="E374" s="83"/>
    </row>
    <row r="375" spans="1:5" ht="12.75" hidden="1">
      <c r="A375" s="204" t="s">
        <v>223</v>
      </c>
      <c r="B375" s="30" t="s">
        <v>224</v>
      </c>
      <c r="E375" s="106">
        <f>E376+E382</f>
        <v>0</v>
      </c>
    </row>
    <row r="376" spans="1:5" ht="12.75" hidden="1">
      <c r="A376" s="205">
        <v>31</v>
      </c>
      <c r="B376" s="206" t="s">
        <v>47</v>
      </c>
      <c r="C376" s="101"/>
      <c r="D376" s="227"/>
      <c r="E376" s="106">
        <f>E377+E379</f>
        <v>0</v>
      </c>
    </row>
    <row r="377" spans="1:5" ht="12.75" hidden="1">
      <c r="A377" s="205">
        <v>311</v>
      </c>
      <c r="B377" s="206" t="s">
        <v>96</v>
      </c>
      <c r="E377" s="106">
        <f>E378</f>
        <v>0</v>
      </c>
    </row>
    <row r="378" spans="1:5" ht="12.75" hidden="1">
      <c r="A378" s="207">
        <v>3111</v>
      </c>
      <c r="B378" s="208" t="s">
        <v>49</v>
      </c>
      <c r="E378" s="96"/>
    </row>
    <row r="379" spans="1:5" ht="12.75" hidden="1">
      <c r="A379" s="204">
        <v>313</v>
      </c>
      <c r="B379" s="206" t="s">
        <v>52</v>
      </c>
      <c r="E379" s="106">
        <f>E380+E381</f>
        <v>0</v>
      </c>
    </row>
    <row r="380" spans="1:5" ht="12.75" hidden="1">
      <c r="A380" s="207">
        <v>3132</v>
      </c>
      <c r="B380" s="209" t="s">
        <v>94</v>
      </c>
      <c r="E380" s="96"/>
    </row>
    <row r="381" spans="1:5" ht="12.75" hidden="1">
      <c r="A381" s="207">
        <v>3133</v>
      </c>
      <c r="B381" s="209" t="s">
        <v>95</v>
      </c>
      <c r="E381" s="96"/>
    </row>
    <row r="382" spans="1:5" ht="12.75" hidden="1">
      <c r="A382" s="204">
        <v>32</v>
      </c>
      <c r="B382" s="210" t="s">
        <v>2</v>
      </c>
      <c r="E382" s="106">
        <f>E383</f>
        <v>0</v>
      </c>
    </row>
    <row r="383" spans="1:5" ht="12.75" hidden="1">
      <c r="A383" s="204">
        <v>321</v>
      </c>
      <c r="B383" s="206" t="s">
        <v>6</v>
      </c>
      <c r="E383" s="106">
        <f>E384+E385</f>
        <v>0</v>
      </c>
    </row>
    <row r="384" spans="1:5" ht="12.75" hidden="1">
      <c r="A384" s="207">
        <v>3211</v>
      </c>
      <c r="B384" s="211" t="s">
        <v>53</v>
      </c>
      <c r="E384" s="96"/>
    </row>
    <row r="385" spans="1:5" ht="12.75" hidden="1">
      <c r="A385" s="212">
        <v>3213</v>
      </c>
      <c r="B385" s="208" t="s">
        <v>5</v>
      </c>
      <c r="E385" s="96"/>
    </row>
    <row r="386" ht="12" hidden="1">
      <c r="E386" s="84"/>
    </row>
    <row r="387" spans="1:5" ht="17.25" customHeight="1" hidden="1">
      <c r="A387" s="213" t="s">
        <v>225</v>
      </c>
      <c r="B387" s="30" t="s">
        <v>226</v>
      </c>
      <c r="E387" s="106">
        <f>E388+E394</f>
        <v>0</v>
      </c>
    </row>
    <row r="388" spans="1:5" ht="12.75" hidden="1">
      <c r="A388" s="205">
        <v>31</v>
      </c>
      <c r="B388" s="206" t="s">
        <v>47</v>
      </c>
      <c r="E388" s="106">
        <f>E389+E391</f>
        <v>0</v>
      </c>
    </row>
    <row r="389" spans="1:5" ht="12.75" hidden="1">
      <c r="A389" s="205">
        <v>311</v>
      </c>
      <c r="B389" s="206" t="s">
        <v>96</v>
      </c>
      <c r="C389" s="101"/>
      <c r="D389" s="227"/>
      <c r="E389" s="106">
        <f>E390</f>
        <v>0</v>
      </c>
    </row>
    <row r="390" spans="1:5" ht="12.75" hidden="1">
      <c r="A390" s="207">
        <v>3111</v>
      </c>
      <c r="B390" s="208" t="s">
        <v>49</v>
      </c>
      <c r="E390" s="96"/>
    </row>
    <row r="391" spans="1:5" ht="12.75" hidden="1">
      <c r="A391" s="204">
        <v>313</v>
      </c>
      <c r="B391" s="206" t="s">
        <v>52</v>
      </c>
      <c r="E391" s="106">
        <f>E392+E393</f>
        <v>0</v>
      </c>
    </row>
    <row r="392" spans="1:5" ht="12.75" hidden="1">
      <c r="A392" s="207">
        <v>3132</v>
      </c>
      <c r="B392" s="209" t="s">
        <v>94</v>
      </c>
      <c r="E392" s="96"/>
    </row>
    <row r="393" spans="1:5" ht="12.75" hidden="1">
      <c r="A393" s="207">
        <v>3133</v>
      </c>
      <c r="B393" s="209" t="s">
        <v>95</v>
      </c>
      <c r="E393" s="96"/>
    </row>
    <row r="394" spans="1:5" ht="12.75" hidden="1">
      <c r="A394" s="204">
        <v>32</v>
      </c>
      <c r="B394" s="210" t="s">
        <v>2</v>
      </c>
      <c r="E394" s="106">
        <f>E395</f>
        <v>0</v>
      </c>
    </row>
    <row r="395" spans="1:5" ht="12.75" hidden="1">
      <c r="A395" s="204">
        <v>321</v>
      </c>
      <c r="B395" s="206" t="s">
        <v>6</v>
      </c>
      <c r="E395" s="106">
        <f>E396+E397</f>
        <v>0</v>
      </c>
    </row>
    <row r="396" spans="1:5" ht="12.75" hidden="1">
      <c r="A396" s="207">
        <v>3211</v>
      </c>
      <c r="B396" s="211" t="s">
        <v>53</v>
      </c>
      <c r="E396" s="96"/>
    </row>
    <row r="397" spans="1:5" ht="12.75" hidden="1">
      <c r="A397" s="212">
        <v>3213</v>
      </c>
      <c r="B397" s="208" t="s">
        <v>5</v>
      </c>
      <c r="C397" s="101"/>
      <c r="D397" s="227"/>
      <c r="E397" s="96"/>
    </row>
    <row r="398" ht="12" hidden="1">
      <c r="E398" s="82"/>
    </row>
    <row r="399" spans="1:5" ht="25.5" hidden="1">
      <c r="A399" s="213" t="s">
        <v>227</v>
      </c>
      <c r="B399" s="30" t="s">
        <v>230</v>
      </c>
      <c r="E399" s="106">
        <f>E400+E406</f>
        <v>0</v>
      </c>
    </row>
    <row r="400" spans="1:5" ht="12.75" hidden="1">
      <c r="A400" s="205">
        <v>31</v>
      </c>
      <c r="B400" s="206" t="s">
        <v>47</v>
      </c>
      <c r="E400" s="106">
        <f>E401+E403</f>
        <v>0</v>
      </c>
    </row>
    <row r="401" spans="1:5" ht="12.75" hidden="1">
      <c r="A401" s="205">
        <v>311</v>
      </c>
      <c r="B401" s="206" t="s">
        <v>96</v>
      </c>
      <c r="E401" s="106">
        <f>E402</f>
        <v>0</v>
      </c>
    </row>
    <row r="402" spans="1:5" ht="12.75" hidden="1">
      <c r="A402" s="207">
        <v>3111</v>
      </c>
      <c r="B402" s="208" t="s">
        <v>49</v>
      </c>
      <c r="E402" s="96"/>
    </row>
    <row r="403" spans="1:5" ht="12.75" hidden="1">
      <c r="A403" s="204">
        <v>313</v>
      </c>
      <c r="B403" s="206" t="s">
        <v>52</v>
      </c>
      <c r="E403" s="106">
        <f>E404+E405</f>
        <v>0</v>
      </c>
    </row>
    <row r="404" spans="1:5" ht="12.75" hidden="1">
      <c r="A404" s="207">
        <v>3132</v>
      </c>
      <c r="B404" s="209" t="s">
        <v>94</v>
      </c>
      <c r="E404" s="96"/>
    </row>
    <row r="405" spans="1:5" ht="12.75" hidden="1">
      <c r="A405" s="207">
        <v>3133</v>
      </c>
      <c r="B405" s="209" t="s">
        <v>95</v>
      </c>
      <c r="C405" s="101"/>
      <c r="D405" s="227"/>
      <c r="E405" s="96"/>
    </row>
    <row r="406" spans="1:5" ht="12.75" hidden="1">
      <c r="A406" s="204">
        <v>32</v>
      </c>
      <c r="B406" s="210" t="s">
        <v>2</v>
      </c>
      <c r="E406" s="106">
        <f>E407</f>
        <v>0</v>
      </c>
    </row>
    <row r="407" spans="1:5" ht="12.75" hidden="1">
      <c r="A407" s="204">
        <v>321</v>
      </c>
      <c r="B407" s="206" t="s">
        <v>6</v>
      </c>
      <c r="E407" s="106">
        <f>E408+E409</f>
        <v>0</v>
      </c>
    </row>
    <row r="408" spans="1:5" ht="12.75" hidden="1">
      <c r="A408" s="207">
        <v>3211</v>
      </c>
      <c r="B408" s="211" t="s">
        <v>53</v>
      </c>
      <c r="E408" s="96"/>
    </row>
    <row r="409" spans="1:5" ht="12.75" hidden="1">
      <c r="A409" s="212">
        <v>3213</v>
      </c>
      <c r="B409" s="208" t="s">
        <v>5</v>
      </c>
      <c r="E409" s="96"/>
    </row>
    <row r="410" spans="1:5" ht="12" hidden="1">
      <c r="A410" s="53"/>
      <c r="B410" s="41"/>
      <c r="E410" s="83"/>
    </row>
    <row r="411" spans="1:5" ht="25.5" hidden="1">
      <c r="A411" s="204" t="s">
        <v>228</v>
      </c>
      <c r="B411" s="30" t="s">
        <v>229</v>
      </c>
      <c r="E411" s="106">
        <f>E412+E418</f>
        <v>0</v>
      </c>
    </row>
    <row r="412" spans="1:5" ht="12.75" hidden="1">
      <c r="A412" s="205">
        <v>31</v>
      </c>
      <c r="B412" s="206" t="s">
        <v>47</v>
      </c>
      <c r="C412" s="101"/>
      <c r="D412" s="227"/>
      <c r="E412" s="106">
        <f>E413+E415</f>
        <v>0</v>
      </c>
    </row>
    <row r="413" spans="1:5" ht="12.75" hidden="1">
      <c r="A413" s="205">
        <v>311</v>
      </c>
      <c r="B413" s="206" t="s">
        <v>96</v>
      </c>
      <c r="E413" s="106">
        <f>E414</f>
        <v>0</v>
      </c>
    </row>
    <row r="414" spans="1:5" ht="12.75" hidden="1">
      <c r="A414" s="207">
        <v>3111</v>
      </c>
      <c r="B414" s="208" t="s">
        <v>49</v>
      </c>
      <c r="E414" s="96"/>
    </row>
    <row r="415" spans="1:5" ht="12.75" hidden="1">
      <c r="A415" s="204">
        <v>313</v>
      </c>
      <c r="B415" s="206" t="s">
        <v>52</v>
      </c>
      <c r="E415" s="106">
        <f>E416+E417</f>
        <v>0</v>
      </c>
    </row>
    <row r="416" spans="1:5" ht="12.75" hidden="1">
      <c r="A416" s="207">
        <v>3132</v>
      </c>
      <c r="B416" s="209" t="s">
        <v>94</v>
      </c>
      <c r="E416" s="96"/>
    </row>
    <row r="417" spans="1:5" ht="12.75" hidden="1">
      <c r="A417" s="207">
        <v>3133</v>
      </c>
      <c r="B417" s="209" t="s">
        <v>95</v>
      </c>
      <c r="E417" s="96"/>
    </row>
    <row r="418" spans="1:5" ht="12.75" hidden="1">
      <c r="A418" s="204">
        <v>32</v>
      </c>
      <c r="B418" s="210" t="s">
        <v>2</v>
      </c>
      <c r="E418" s="106">
        <f>E419</f>
        <v>0</v>
      </c>
    </row>
    <row r="419" spans="1:5" ht="12.75" hidden="1">
      <c r="A419" s="204">
        <v>321</v>
      </c>
      <c r="B419" s="206" t="s">
        <v>6</v>
      </c>
      <c r="E419" s="106">
        <f>E420+E421</f>
        <v>0</v>
      </c>
    </row>
    <row r="420" spans="1:5" ht="12.75" hidden="1">
      <c r="A420" s="207">
        <v>3211</v>
      </c>
      <c r="B420" s="211" t="s">
        <v>53</v>
      </c>
      <c r="C420" s="101"/>
      <c r="D420" s="227"/>
      <c r="E420" s="96"/>
    </row>
    <row r="421" spans="1:5" ht="12.75" hidden="1">
      <c r="A421" s="212">
        <v>3213</v>
      </c>
      <c r="B421" s="208" t="s">
        <v>5</v>
      </c>
      <c r="E421" s="96"/>
    </row>
    <row r="422" spans="1:2" ht="12">
      <c r="A422" s="53"/>
      <c r="B422" s="41"/>
    </row>
    <row r="424" spans="1:2" ht="12">
      <c r="A424" s="58"/>
      <c r="B424" s="42"/>
    </row>
    <row r="425" spans="1:2" ht="12">
      <c r="A425" s="107"/>
      <c r="B425" s="40"/>
    </row>
    <row r="427" spans="1:4" ht="12">
      <c r="A427" s="53"/>
      <c r="B427" s="41"/>
      <c r="C427" s="101"/>
      <c r="D427" s="227"/>
    </row>
    <row r="429" spans="1:2" ht="12">
      <c r="A429" s="53"/>
      <c r="B429" s="41"/>
    </row>
    <row r="431" spans="1:2" ht="12">
      <c r="A431" s="58"/>
      <c r="B431" s="42"/>
    </row>
    <row r="432" spans="1:2" ht="12">
      <c r="A432" s="107"/>
      <c r="B432" s="40"/>
    </row>
    <row r="433" spans="1:2" ht="12">
      <c r="A433" s="107"/>
      <c r="B433" s="40"/>
    </row>
    <row r="435" spans="1:4" ht="12">
      <c r="A435" s="53"/>
      <c r="B435" s="41"/>
      <c r="C435" s="101"/>
      <c r="D435" s="227"/>
    </row>
    <row r="437" spans="1:2" ht="12">
      <c r="A437" s="53"/>
      <c r="B437" s="41"/>
    </row>
    <row r="439" spans="1:2" ht="12">
      <c r="A439" s="58"/>
      <c r="B439" s="42"/>
    </row>
    <row r="440" spans="1:2" ht="12">
      <c r="A440" s="107"/>
      <c r="B440" s="40"/>
    </row>
    <row r="442" spans="1:4" ht="12">
      <c r="A442" s="53"/>
      <c r="B442" s="41"/>
      <c r="C442" s="101"/>
      <c r="D442" s="227"/>
    </row>
    <row r="444" spans="1:2" ht="12">
      <c r="A444" s="53"/>
      <c r="B444" s="41"/>
    </row>
    <row r="446" spans="1:2" ht="12">
      <c r="A446" s="58"/>
      <c r="B446" s="42"/>
    </row>
    <row r="447" spans="1:2" ht="12">
      <c r="A447" s="107"/>
      <c r="B447" s="40"/>
    </row>
    <row r="449" spans="1:4" ht="12">
      <c r="A449" s="53"/>
      <c r="B449" s="41"/>
      <c r="C449" s="101"/>
      <c r="D449" s="227"/>
    </row>
    <row r="451" spans="1:2" ht="12">
      <c r="A451" s="53"/>
      <c r="B451" s="41"/>
    </row>
    <row r="453" spans="1:2" ht="12">
      <c r="A453" s="58"/>
      <c r="B453" s="42"/>
    </row>
    <row r="454" spans="1:2" ht="12">
      <c r="A454" s="107"/>
      <c r="B454" s="40"/>
    </row>
    <row r="456" spans="1:4" ht="12">
      <c r="A456" s="53"/>
      <c r="B456" s="41"/>
      <c r="C456" s="101"/>
      <c r="D456" s="227"/>
    </row>
    <row r="458" spans="1:2" ht="12">
      <c r="A458" s="53"/>
      <c r="B458" s="41"/>
    </row>
    <row r="460" spans="1:2" ht="12">
      <c r="A460" s="58"/>
      <c r="B460" s="42"/>
    </row>
    <row r="461" spans="1:2" ht="12">
      <c r="A461" s="107"/>
      <c r="B461" s="40"/>
    </row>
    <row r="463" spans="1:4" ht="12">
      <c r="A463" s="53"/>
      <c r="B463" s="41"/>
      <c r="C463" s="101"/>
      <c r="D463" s="227"/>
    </row>
    <row r="465" spans="1:2" ht="12">
      <c r="A465" s="53"/>
      <c r="B465" s="41"/>
    </row>
    <row r="467" spans="1:2" ht="12">
      <c r="A467" s="58"/>
      <c r="B467" s="42"/>
    </row>
    <row r="468" spans="1:2" ht="12">
      <c r="A468" s="107"/>
      <c r="B468" s="40"/>
    </row>
    <row r="470" spans="1:4" ht="12">
      <c r="A470" s="53"/>
      <c r="B470" s="41"/>
      <c r="C470" s="101"/>
      <c r="D470" s="227"/>
    </row>
    <row r="472" spans="1:2" ht="12">
      <c r="A472" s="53"/>
      <c r="B472" s="41"/>
    </row>
    <row r="474" spans="1:2" ht="12">
      <c r="A474" s="58"/>
      <c r="B474" s="42"/>
    </row>
    <row r="475" spans="1:2" ht="12">
      <c r="A475" s="107"/>
      <c r="B475" s="40"/>
    </row>
    <row r="477" spans="1:4" ht="12">
      <c r="A477" s="53"/>
      <c r="B477" s="41"/>
      <c r="C477" s="101"/>
      <c r="D477" s="227"/>
    </row>
    <row r="479" spans="1:2" ht="12">
      <c r="A479" s="53"/>
      <c r="B479" s="41"/>
    </row>
    <row r="481" spans="1:2" ht="12">
      <c r="A481" s="58"/>
      <c r="B481" s="42"/>
    </row>
    <row r="482" spans="1:2" ht="12">
      <c r="A482" s="107"/>
      <c r="B482" s="40"/>
    </row>
    <row r="484" spans="1:4" ht="12">
      <c r="A484" s="53"/>
      <c r="B484" s="41"/>
      <c r="C484" s="101"/>
      <c r="D484" s="227"/>
    </row>
    <row r="486" spans="1:2" ht="12">
      <c r="A486" s="53"/>
      <c r="B486" s="41"/>
    </row>
    <row r="488" spans="1:2" ht="12">
      <c r="A488" s="58"/>
      <c r="B488" s="42"/>
    </row>
    <row r="489" spans="1:2" ht="12">
      <c r="A489" s="107"/>
      <c r="B489" s="40"/>
    </row>
    <row r="490" spans="1:2" ht="12">
      <c r="A490" s="107"/>
      <c r="B490" s="40"/>
    </row>
    <row r="491" spans="1:4" ht="12">
      <c r="A491" s="53"/>
      <c r="B491" s="41"/>
      <c r="C491" s="101"/>
      <c r="D491" s="227"/>
    </row>
    <row r="493" spans="1:2" ht="12">
      <c r="A493" s="53"/>
      <c r="B493" s="41"/>
    </row>
    <row r="495" spans="1:2" ht="12">
      <c r="A495" s="58"/>
      <c r="B495" s="42"/>
    </row>
    <row r="496" spans="1:2" ht="12">
      <c r="A496" s="107"/>
      <c r="B496" s="40"/>
    </row>
    <row r="497" spans="1:2" ht="12">
      <c r="A497" s="107"/>
      <c r="B497" s="40"/>
    </row>
    <row r="499" spans="1:4" ht="12">
      <c r="A499" s="53"/>
      <c r="B499" s="41"/>
      <c r="C499" s="101"/>
      <c r="D499" s="227"/>
    </row>
    <row r="501" spans="1:2" ht="12">
      <c r="A501" s="53"/>
      <c r="B501" s="41"/>
    </row>
    <row r="503" spans="1:2" ht="12">
      <c r="A503" s="58"/>
      <c r="B503" s="42"/>
    </row>
    <row r="504" spans="1:2" ht="12">
      <c r="A504" s="107"/>
      <c r="B504" s="40"/>
    </row>
    <row r="506" spans="1:4" ht="12">
      <c r="A506" s="53"/>
      <c r="B506" s="41"/>
      <c r="C506" s="101"/>
      <c r="D506" s="227"/>
    </row>
    <row r="508" spans="1:2" ht="12">
      <c r="A508" s="53"/>
      <c r="B508" s="41"/>
    </row>
    <row r="510" spans="1:2" ht="12">
      <c r="A510" s="58"/>
      <c r="B510" s="42"/>
    </row>
    <row r="511" spans="1:2" ht="12">
      <c r="A511" s="107"/>
      <c r="B511" s="40"/>
    </row>
    <row r="513" spans="1:4" ht="12">
      <c r="A513" s="53"/>
      <c r="B513" s="41"/>
      <c r="C513" s="101"/>
      <c r="D513" s="227"/>
    </row>
    <row r="515" spans="1:2" ht="12">
      <c r="A515" s="53"/>
      <c r="B515" s="41"/>
    </row>
    <row r="517" spans="1:2" ht="12">
      <c r="A517" s="58"/>
      <c r="B517" s="42"/>
    </row>
    <row r="518" spans="1:2" ht="12">
      <c r="A518" s="107"/>
      <c r="B518" s="40"/>
    </row>
    <row r="520" spans="1:4" ht="12">
      <c r="A520" s="53"/>
      <c r="B520" s="41"/>
      <c r="C520" s="101"/>
      <c r="D520" s="227"/>
    </row>
    <row r="522" spans="1:2" ht="12">
      <c r="A522" s="53"/>
      <c r="B522" s="41"/>
    </row>
    <row r="524" spans="1:2" ht="12">
      <c r="A524" s="58"/>
      <c r="B524" s="42"/>
    </row>
    <row r="525" spans="1:2" ht="12">
      <c r="A525" s="107"/>
      <c r="B525" s="40"/>
    </row>
    <row r="527" spans="1:4" ht="12">
      <c r="A527" s="53"/>
      <c r="B527" s="41"/>
      <c r="C527" s="101"/>
      <c r="D527" s="227"/>
    </row>
    <row r="529" spans="1:2" ht="12">
      <c r="A529" s="53"/>
      <c r="B529" s="41"/>
    </row>
    <row r="531" spans="1:2" ht="12">
      <c r="A531" s="58"/>
      <c r="B531" s="42"/>
    </row>
    <row r="532" spans="1:2" ht="12">
      <c r="A532" s="107"/>
      <c r="B532" s="40"/>
    </row>
    <row r="534" spans="1:4" ht="12">
      <c r="A534" s="53"/>
      <c r="B534" s="41"/>
      <c r="C534" s="101"/>
      <c r="D534" s="227"/>
    </row>
    <row r="536" spans="1:2" ht="12">
      <c r="A536" s="53"/>
      <c r="B536" s="41"/>
    </row>
    <row r="538" spans="1:2" ht="12">
      <c r="A538" s="58"/>
      <c r="B538" s="42"/>
    </row>
    <row r="539" spans="1:2" ht="12">
      <c r="A539" s="107"/>
      <c r="B539" s="40"/>
    </row>
    <row r="541" spans="1:4" ht="12">
      <c r="A541" s="53"/>
      <c r="B541" s="41"/>
      <c r="C541" s="101"/>
      <c r="D541" s="227"/>
    </row>
    <row r="543" spans="1:2" ht="12">
      <c r="A543" s="53"/>
      <c r="B543" s="41"/>
    </row>
    <row r="545" spans="1:2" ht="12">
      <c r="A545" s="58"/>
      <c r="B545" s="42"/>
    </row>
    <row r="546" spans="1:2" ht="12">
      <c r="A546" s="107"/>
      <c r="B546" s="40"/>
    </row>
    <row r="548" spans="1:4" ht="12">
      <c r="A548" s="53"/>
      <c r="B548" s="41"/>
      <c r="C548" s="101"/>
      <c r="D548" s="227"/>
    </row>
    <row r="550" spans="1:2" ht="12">
      <c r="A550" s="53"/>
      <c r="B550" s="41"/>
    </row>
    <row r="552" spans="1:2" ht="12">
      <c r="A552" s="58"/>
      <c r="B552" s="42"/>
    </row>
    <row r="553" spans="1:2" ht="12">
      <c r="A553" s="107"/>
      <c r="B553" s="40"/>
    </row>
    <row r="555" spans="1:4" ht="12">
      <c r="A555" s="53"/>
      <c r="B555" s="41"/>
      <c r="C555" s="101"/>
      <c r="D555" s="227"/>
    </row>
    <row r="557" spans="1:2" ht="12">
      <c r="A557" s="53"/>
      <c r="B557" s="41"/>
    </row>
    <row r="558" spans="1:2" ht="12">
      <c r="A558" s="53"/>
      <c r="B558" s="41"/>
    </row>
    <row r="559" spans="1:2" ht="12">
      <c r="A559" s="55"/>
      <c r="B559" s="44"/>
    </row>
    <row r="560" spans="1:2" ht="12">
      <c r="A560" s="107"/>
      <c r="B560" s="40"/>
    </row>
    <row r="562" spans="1:4" ht="12">
      <c r="A562" s="53"/>
      <c r="B562" s="46"/>
      <c r="C562" s="101"/>
      <c r="D562" s="227"/>
    </row>
    <row r="564" spans="1:2" ht="12">
      <c r="A564" s="53"/>
      <c r="B564" s="46"/>
    </row>
    <row r="566" spans="1:2" ht="12">
      <c r="A566" s="58"/>
      <c r="B566" s="42"/>
    </row>
    <row r="567" spans="1:2" ht="12">
      <c r="A567" s="107"/>
      <c r="B567" s="40"/>
    </row>
    <row r="569" spans="1:4" ht="12">
      <c r="A569" s="53"/>
      <c r="B569" s="41"/>
      <c r="C569" s="101"/>
      <c r="D569" s="227"/>
    </row>
    <row r="571" spans="1:2" ht="12">
      <c r="A571" s="53"/>
      <c r="B571" s="41"/>
    </row>
    <row r="573" spans="1:2" ht="12">
      <c r="A573" s="58"/>
      <c r="B573" s="42"/>
    </row>
    <row r="574" spans="1:2" ht="12">
      <c r="A574" s="107"/>
      <c r="B574" s="40"/>
    </row>
    <row r="576" spans="1:4" ht="12">
      <c r="A576" s="53"/>
      <c r="B576" s="41"/>
      <c r="C576" s="101"/>
      <c r="D576" s="227"/>
    </row>
    <row r="578" spans="1:2" ht="12">
      <c r="A578" s="53"/>
      <c r="B578" s="41"/>
    </row>
    <row r="580" spans="1:2" ht="12">
      <c r="A580" s="58"/>
      <c r="B580" s="42"/>
    </row>
    <row r="581" spans="1:2" ht="12">
      <c r="A581" s="107"/>
      <c r="B581" s="40"/>
    </row>
    <row r="583" spans="1:4" ht="12">
      <c r="A583" s="53"/>
      <c r="B583" s="41"/>
      <c r="C583" s="101"/>
      <c r="D583" s="227"/>
    </row>
    <row r="585" spans="1:2" ht="12">
      <c r="A585" s="53"/>
      <c r="B585" s="41"/>
    </row>
    <row r="587" spans="1:2" ht="12">
      <c r="A587" s="58"/>
      <c r="B587" s="42"/>
    </row>
    <row r="588" spans="1:2" ht="12">
      <c r="A588" s="107"/>
      <c r="B588" s="40"/>
    </row>
    <row r="590" spans="1:4" ht="12">
      <c r="A590" s="53"/>
      <c r="B590" s="41"/>
      <c r="C590" s="101"/>
      <c r="D590" s="227"/>
    </row>
    <row r="592" spans="1:2" ht="12">
      <c r="A592" s="53"/>
      <c r="B592" s="41"/>
    </row>
    <row r="594" spans="1:4" ht="12">
      <c r="A594" s="53"/>
      <c r="B594" s="41"/>
      <c r="C594" s="43"/>
      <c r="D594" s="228"/>
    </row>
    <row r="596" spans="1:4" ht="12">
      <c r="A596" s="53"/>
      <c r="B596" s="41"/>
      <c r="C596" s="43"/>
      <c r="D596" s="228"/>
    </row>
    <row r="599" spans="1:2" ht="12">
      <c r="A599" s="109"/>
      <c r="B599" s="41"/>
    </row>
    <row r="601" spans="1:2" ht="12">
      <c r="A601" s="109"/>
      <c r="B601" s="41"/>
    </row>
    <row r="603" spans="1:2" ht="12">
      <c r="A603" s="109"/>
      <c r="B603" s="42"/>
    </row>
    <row r="604" spans="1:2" ht="12">
      <c r="A604" s="107"/>
      <c r="B604" s="40"/>
    </row>
    <row r="606" spans="1:4" ht="12">
      <c r="A606" s="53"/>
      <c r="B606" s="41"/>
      <c r="C606" s="101"/>
      <c r="D606" s="227"/>
    </row>
    <row r="608" spans="1:2" ht="12">
      <c r="A608" s="109"/>
      <c r="B608" s="42"/>
    </row>
    <row r="609" spans="1:2" ht="12">
      <c r="A609" s="107"/>
      <c r="B609" s="40"/>
    </row>
    <row r="611" spans="1:4" ht="12">
      <c r="A611" s="53"/>
      <c r="B611" s="41"/>
      <c r="C611" s="101"/>
      <c r="D611" s="227"/>
    </row>
    <row r="613" spans="1:4" ht="12">
      <c r="A613" s="53"/>
      <c r="B613" s="41"/>
      <c r="C613" s="43"/>
      <c r="D613" s="228"/>
    </row>
    <row r="615" spans="1:4" ht="12">
      <c r="A615" s="53"/>
      <c r="B615" s="41"/>
      <c r="C615" s="43"/>
      <c r="D615" s="228"/>
    </row>
    <row r="618" spans="1:2" ht="12">
      <c r="A618" s="109"/>
      <c r="B618" s="41"/>
    </row>
    <row r="620" spans="1:2" ht="12">
      <c r="A620" s="56"/>
      <c r="B620" s="46"/>
    </row>
    <row r="622" spans="1:2" ht="12">
      <c r="A622" s="56"/>
      <c r="B622" s="44"/>
    </row>
    <row r="623" spans="1:2" ht="12">
      <c r="A623" s="54"/>
      <c r="B623" s="40"/>
    </row>
    <row r="624" spans="1:2" ht="12">
      <c r="A624" s="107"/>
      <c r="B624" s="40"/>
    </row>
    <row r="625" spans="1:4" ht="12">
      <c r="A625" s="53"/>
      <c r="B625" s="41"/>
      <c r="C625" s="102"/>
      <c r="D625" s="229"/>
    </row>
    <row r="626" spans="1:2" ht="12">
      <c r="A626" s="107"/>
      <c r="B626" s="40"/>
    </row>
    <row r="627" spans="1:2" ht="12">
      <c r="A627" s="56"/>
      <c r="B627" s="44"/>
    </row>
    <row r="628" spans="1:2" ht="12">
      <c r="A628" s="54"/>
      <c r="B628" s="45"/>
    </row>
    <row r="629" spans="1:2" ht="12">
      <c r="A629" s="54"/>
      <c r="B629" s="45"/>
    </row>
    <row r="630" spans="1:4" ht="12">
      <c r="A630" s="53"/>
      <c r="B630" s="41"/>
      <c r="C630" s="102"/>
      <c r="D630" s="229"/>
    </row>
    <row r="632" ht="12">
      <c r="A632" s="54"/>
    </row>
    <row r="633" ht="12">
      <c r="A633" s="55"/>
    </row>
    <row r="634" spans="1:2" ht="12">
      <c r="A634" s="47"/>
      <c r="B634" s="48"/>
    </row>
    <row r="635" ht="12">
      <c r="B635" s="38"/>
    </row>
    <row r="636" spans="1:2" ht="12">
      <c r="A636" s="53"/>
      <c r="B636" s="46"/>
    </row>
    <row r="637" ht="12">
      <c r="A637" s="54"/>
    </row>
    <row r="638" ht="12">
      <c r="A638" s="55"/>
    </row>
    <row r="639" spans="1:2" ht="12">
      <c r="A639" s="49"/>
      <c r="B639" s="38"/>
    </row>
    <row r="640" spans="1:2" ht="12">
      <c r="A640" s="49"/>
      <c r="B640" s="38"/>
    </row>
    <row r="641" spans="1:2" ht="12">
      <c r="A641" s="53"/>
      <c r="B641" s="46"/>
    </row>
    <row r="642" ht="12">
      <c r="A642" s="54"/>
    </row>
    <row r="643" ht="12">
      <c r="A643" s="55"/>
    </row>
    <row r="644" spans="1:2" ht="12">
      <c r="A644" s="49"/>
      <c r="B644" s="38"/>
    </row>
    <row r="645" spans="1:2" ht="12">
      <c r="A645" s="49"/>
      <c r="B645" s="38"/>
    </row>
    <row r="646" spans="1:2" ht="12">
      <c r="A646" s="53"/>
      <c r="B646" s="46"/>
    </row>
    <row r="647" ht="12">
      <c r="A647" s="54"/>
    </row>
    <row r="648" ht="12">
      <c r="A648" s="55"/>
    </row>
    <row r="649" spans="1:2" ht="12">
      <c r="A649" s="49"/>
      <c r="B649" s="38"/>
    </row>
    <row r="650" ht="12">
      <c r="A650" s="55"/>
    </row>
    <row r="651" spans="1:2" ht="12">
      <c r="A651" s="53"/>
      <c r="B651" s="46"/>
    </row>
    <row r="652" ht="12">
      <c r="A652" s="55"/>
    </row>
    <row r="653" ht="12">
      <c r="A653" s="55"/>
    </row>
    <row r="654" spans="1:2" ht="12">
      <c r="A654" s="49"/>
      <c r="B654" s="38"/>
    </row>
    <row r="655" ht="12">
      <c r="A655" s="55"/>
    </row>
    <row r="656" ht="12">
      <c r="A656" s="55"/>
    </row>
    <row r="657" spans="1:2" ht="12">
      <c r="A657" s="49"/>
      <c r="B657" s="38"/>
    </row>
    <row r="658" ht="12">
      <c r="A658" s="55"/>
    </row>
    <row r="659" ht="12">
      <c r="A659" s="55"/>
    </row>
    <row r="660" spans="1:2" ht="12">
      <c r="A660" s="49"/>
      <c r="B660" s="38"/>
    </row>
    <row r="661" spans="1:2" ht="12">
      <c r="A661" s="49"/>
      <c r="B661" s="38"/>
    </row>
    <row r="662" spans="1:2" ht="12">
      <c r="A662" s="49"/>
      <c r="B662" s="38"/>
    </row>
    <row r="663" ht="12">
      <c r="A663" s="55"/>
    </row>
    <row r="664" ht="12">
      <c r="A664" s="55"/>
    </row>
    <row r="665" spans="1:2" ht="12">
      <c r="A665" s="49"/>
      <c r="B665" s="39"/>
    </row>
    <row r="666" ht="12">
      <c r="A666" s="55"/>
    </row>
    <row r="667" ht="12">
      <c r="A667" s="55"/>
    </row>
    <row r="668" spans="1:2" ht="12">
      <c r="A668" s="49"/>
      <c r="B668" s="38"/>
    </row>
    <row r="669" ht="12">
      <c r="A669" s="55"/>
    </row>
    <row r="670" ht="12">
      <c r="A670" s="55"/>
    </row>
    <row r="671" spans="1:2" ht="12">
      <c r="A671" s="49"/>
      <c r="B671" s="38"/>
    </row>
    <row r="672" ht="12">
      <c r="A672" s="55"/>
    </row>
    <row r="673" ht="12">
      <c r="A673" s="55"/>
    </row>
    <row r="674" spans="1:2" ht="12">
      <c r="A674" s="49"/>
      <c r="B674" s="38"/>
    </row>
    <row r="675" ht="12">
      <c r="A675" s="55"/>
    </row>
    <row r="676" ht="12">
      <c r="A676" s="55"/>
    </row>
    <row r="677" spans="1:2" ht="12">
      <c r="A677" s="49"/>
      <c r="B677" s="38"/>
    </row>
    <row r="678" ht="12">
      <c r="A678" s="55"/>
    </row>
    <row r="679" ht="12">
      <c r="A679" s="55"/>
    </row>
    <row r="680" spans="1:2" ht="12">
      <c r="A680" s="49"/>
      <c r="B680" s="38"/>
    </row>
    <row r="681" ht="12">
      <c r="A681" s="55"/>
    </row>
    <row r="682" ht="12">
      <c r="A682" s="55"/>
    </row>
    <row r="683" spans="1:2" ht="12">
      <c r="A683" s="49"/>
      <c r="B683" s="38"/>
    </row>
    <row r="684" ht="12">
      <c r="A684" s="55"/>
    </row>
    <row r="685" ht="12">
      <c r="A685" s="55"/>
    </row>
    <row r="686" spans="1:2" ht="12">
      <c r="A686" s="49"/>
      <c r="B686" s="38"/>
    </row>
    <row r="687" ht="12">
      <c r="A687" s="55"/>
    </row>
    <row r="688" ht="12">
      <c r="A688" s="55"/>
    </row>
    <row r="689" spans="1:2" ht="12">
      <c r="A689" s="49"/>
      <c r="B689" s="38"/>
    </row>
    <row r="690" ht="12">
      <c r="A690" s="55"/>
    </row>
    <row r="691" ht="12">
      <c r="A691" s="55"/>
    </row>
    <row r="692" spans="1:2" ht="12">
      <c r="A692" s="49"/>
      <c r="B692" s="38"/>
    </row>
    <row r="693" ht="12">
      <c r="B693" s="38"/>
    </row>
    <row r="694" ht="12">
      <c r="A694" s="55"/>
    </row>
    <row r="695" spans="1:2" ht="12">
      <c r="A695" s="49"/>
      <c r="B695" s="38"/>
    </row>
    <row r="696" spans="1:2" ht="12">
      <c r="A696" s="49"/>
      <c r="B696" s="38"/>
    </row>
    <row r="697" ht="12">
      <c r="A697" s="55"/>
    </row>
    <row r="698" spans="1:2" ht="12">
      <c r="A698" s="49"/>
      <c r="B698" s="38"/>
    </row>
    <row r="699" spans="1:2" ht="12">
      <c r="A699" s="49"/>
      <c r="B699" s="38"/>
    </row>
    <row r="700" spans="1:2" ht="12">
      <c r="A700" s="53"/>
      <c r="B700" s="46"/>
    </row>
    <row r="701" spans="1:2" ht="12">
      <c r="A701" s="49"/>
      <c r="B701" s="38"/>
    </row>
    <row r="702" ht="12">
      <c r="A702" s="55"/>
    </row>
    <row r="703" spans="1:2" ht="12">
      <c r="A703" s="55"/>
      <c r="B703" s="46"/>
    </row>
    <row r="704" spans="1:2" ht="12">
      <c r="A704" s="55"/>
      <c r="B704" s="46"/>
    </row>
    <row r="705" ht="12">
      <c r="A705" s="55"/>
    </row>
    <row r="706" spans="1:2" ht="12">
      <c r="A706" s="49"/>
      <c r="B706" s="38"/>
    </row>
    <row r="707" spans="1:2" ht="12">
      <c r="A707" s="55"/>
      <c r="B707" s="46"/>
    </row>
    <row r="708" ht="12">
      <c r="A708" s="55"/>
    </row>
    <row r="709" spans="1:2" ht="12">
      <c r="A709" s="49"/>
      <c r="B709" s="38"/>
    </row>
    <row r="710" spans="1:2" ht="12">
      <c r="A710" s="55"/>
      <c r="B710" s="46"/>
    </row>
    <row r="711" ht="12">
      <c r="A711" s="55"/>
    </row>
    <row r="712" spans="1:2" ht="12">
      <c r="A712" s="49"/>
      <c r="B712" s="38"/>
    </row>
    <row r="713" spans="1:2" ht="12">
      <c r="A713" s="55"/>
      <c r="B713" s="46"/>
    </row>
    <row r="714" ht="12">
      <c r="A714" s="55"/>
    </row>
    <row r="715" spans="1:2" ht="12">
      <c r="A715" s="49"/>
      <c r="B715" s="38"/>
    </row>
    <row r="716" ht="12">
      <c r="A716" s="55"/>
    </row>
    <row r="717" ht="12">
      <c r="A717" s="55"/>
    </row>
    <row r="718" spans="1:2" ht="12">
      <c r="A718" s="49"/>
      <c r="B718" s="38"/>
    </row>
    <row r="719" ht="12">
      <c r="A719" s="55"/>
    </row>
    <row r="720" ht="12">
      <c r="A720" s="55"/>
    </row>
    <row r="721" spans="1:2" ht="12">
      <c r="A721" s="49"/>
      <c r="B721" s="38"/>
    </row>
    <row r="722" ht="12">
      <c r="A722" s="55"/>
    </row>
    <row r="723" spans="1:2" ht="12">
      <c r="A723" s="55"/>
      <c r="B723" s="49"/>
    </row>
    <row r="724" spans="1:2" ht="12">
      <c r="A724" s="49"/>
      <c r="B724" s="38"/>
    </row>
    <row r="725" spans="1:2" ht="12">
      <c r="A725" s="49"/>
      <c r="B725" s="38"/>
    </row>
    <row r="726" spans="1:2" ht="12">
      <c r="A726" s="49"/>
      <c r="B726" s="38"/>
    </row>
    <row r="727" ht="12">
      <c r="A727" s="55"/>
    </row>
    <row r="728" ht="12">
      <c r="A728" s="55"/>
    </row>
    <row r="729" spans="1:2" ht="12">
      <c r="A729" s="49"/>
      <c r="B729" s="38"/>
    </row>
    <row r="730" ht="12">
      <c r="A730" s="55"/>
    </row>
    <row r="731" ht="12">
      <c r="A731" s="55"/>
    </row>
    <row r="732" spans="1:2" ht="12">
      <c r="A732" s="49"/>
      <c r="B732" s="38"/>
    </row>
    <row r="733" spans="1:2" ht="12">
      <c r="A733" s="49"/>
      <c r="B733" s="38"/>
    </row>
    <row r="734" spans="1:2" ht="12">
      <c r="A734" s="49"/>
      <c r="B734" s="38"/>
    </row>
    <row r="735" spans="1:2" ht="12">
      <c r="A735" s="49"/>
      <c r="B735" s="38"/>
    </row>
    <row r="736" spans="1:2" ht="12">
      <c r="A736" s="49"/>
      <c r="B736" s="38"/>
    </row>
    <row r="737" spans="1:2" ht="12">
      <c r="A737" s="49"/>
      <c r="B737" s="38"/>
    </row>
    <row r="738" ht="12">
      <c r="A738" s="55"/>
    </row>
    <row r="739" spans="1:2" ht="12">
      <c r="A739" s="55"/>
      <c r="B739" s="38"/>
    </row>
    <row r="740" spans="1:2" ht="12">
      <c r="A740" s="57"/>
      <c r="B740" s="38"/>
    </row>
    <row r="741" spans="1:2" ht="12">
      <c r="A741" s="49"/>
      <c r="B741" s="38"/>
    </row>
    <row r="742" spans="1:2" ht="12">
      <c r="A742" s="49"/>
      <c r="B742" s="38"/>
    </row>
    <row r="743" spans="1:2" ht="12">
      <c r="A743" s="49"/>
      <c r="B743" s="38"/>
    </row>
    <row r="744" spans="1:2" ht="12">
      <c r="A744" s="49"/>
      <c r="B744" s="38"/>
    </row>
    <row r="745" spans="1:2" ht="12">
      <c r="A745" s="49"/>
      <c r="B745" s="38"/>
    </row>
    <row r="746" ht="12">
      <c r="A746" s="55"/>
    </row>
    <row r="747" ht="12">
      <c r="A747" s="55"/>
    </row>
    <row r="748" spans="1:2" ht="12">
      <c r="A748" s="49"/>
      <c r="B748" s="38"/>
    </row>
    <row r="749" ht="12">
      <c r="B749" s="38"/>
    </row>
    <row r="750" spans="1:2" ht="12">
      <c r="A750" s="55"/>
      <c r="B750" s="38"/>
    </row>
    <row r="751" spans="1:2" ht="12">
      <c r="A751" s="49"/>
      <c r="B751" s="38"/>
    </row>
    <row r="752" spans="1:2" ht="12">
      <c r="A752" s="49"/>
      <c r="B752" s="38"/>
    </row>
    <row r="753" spans="1:2" ht="12">
      <c r="A753" s="55"/>
      <c r="B753" s="38"/>
    </row>
    <row r="754" spans="1:2" ht="12">
      <c r="A754" s="49"/>
      <c r="B754" s="38"/>
    </row>
    <row r="755" ht="12">
      <c r="B755" s="38"/>
    </row>
    <row r="756" spans="1:2" ht="12">
      <c r="A756" s="58"/>
      <c r="B756" s="46"/>
    </row>
    <row r="757" ht="12">
      <c r="B757" s="38"/>
    </row>
    <row r="758" spans="1:2" ht="12">
      <c r="A758" s="55"/>
      <c r="B758" s="46"/>
    </row>
    <row r="759" ht="12">
      <c r="A759" s="55"/>
    </row>
    <row r="760" ht="12">
      <c r="A760" s="55"/>
    </row>
    <row r="761" spans="1:2" ht="12">
      <c r="A761" s="49"/>
      <c r="B761" s="38"/>
    </row>
    <row r="762" spans="1:2" ht="12">
      <c r="A762" s="49"/>
      <c r="B762" s="38"/>
    </row>
    <row r="763" ht="12">
      <c r="A763" s="55"/>
    </row>
    <row r="764" ht="12">
      <c r="A764" s="55"/>
    </row>
    <row r="765" spans="1:2" ht="12">
      <c r="A765" s="49"/>
      <c r="B765" s="38"/>
    </row>
    <row r="766" spans="1:2" ht="12">
      <c r="A766" s="49"/>
      <c r="B766" s="38"/>
    </row>
    <row r="767" spans="1:2" ht="12">
      <c r="A767" s="49"/>
      <c r="B767" s="38"/>
    </row>
    <row r="768" spans="1:2" ht="12">
      <c r="A768" s="49"/>
      <c r="B768" s="38"/>
    </row>
    <row r="769" spans="1:2" ht="12">
      <c r="A769" s="49"/>
      <c r="B769" s="38"/>
    </row>
    <row r="770" ht="12">
      <c r="A770" s="55"/>
    </row>
    <row r="771" ht="12">
      <c r="A771" s="55"/>
    </row>
    <row r="772" spans="1:2" ht="12">
      <c r="A772" s="49"/>
      <c r="B772" s="38"/>
    </row>
    <row r="773" spans="1:2" ht="12">
      <c r="A773" s="49"/>
      <c r="B773" s="38"/>
    </row>
    <row r="774" spans="1:2" ht="12">
      <c r="A774" s="49"/>
      <c r="B774" s="38"/>
    </row>
    <row r="775" spans="1:2" ht="12">
      <c r="A775" s="49"/>
      <c r="B775" s="38"/>
    </row>
    <row r="776" spans="1:2" ht="12">
      <c r="A776" s="49"/>
      <c r="B776" s="38"/>
    </row>
    <row r="777" spans="1:2" ht="12">
      <c r="A777" s="53"/>
      <c r="B777" s="46"/>
    </row>
    <row r="778" spans="1:2" ht="12">
      <c r="A778" s="49"/>
      <c r="B778" s="38"/>
    </row>
    <row r="779" spans="1:2" ht="12">
      <c r="A779" s="55"/>
      <c r="B779" s="46"/>
    </row>
    <row r="780" ht="12">
      <c r="A780" s="55"/>
    </row>
    <row r="781" ht="12">
      <c r="A781" s="55"/>
    </row>
    <row r="782" spans="1:2" ht="12">
      <c r="A782" s="49"/>
      <c r="B782" s="38"/>
    </row>
    <row r="783" spans="1:2" ht="12">
      <c r="A783" s="49"/>
      <c r="B783" s="38"/>
    </row>
    <row r="784" ht="12">
      <c r="A784" s="55"/>
    </row>
    <row r="785" spans="1:2" ht="12">
      <c r="A785" s="49"/>
      <c r="B785" s="38"/>
    </row>
    <row r="786" ht="12">
      <c r="A786" s="55"/>
    </row>
    <row r="787" ht="12">
      <c r="A787" s="55"/>
    </row>
    <row r="788" spans="1:2" ht="12">
      <c r="A788" s="49"/>
      <c r="B788" s="38"/>
    </row>
    <row r="789" spans="1:2" ht="12">
      <c r="A789" s="49"/>
      <c r="B789" s="38"/>
    </row>
    <row r="790" ht="12">
      <c r="A790" s="55"/>
    </row>
    <row r="791" ht="12">
      <c r="A791" s="55"/>
    </row>
    <row r="792" spans="1:2" ht="12">
      <c r="A792" s="49"/>
      <c r="B792" s="38"/>
    </row>
    <row r="793" ht="12">
      <c r="A793" s="54"/>
    </row>
    <row r="795" spans="1:4" ht="12">
      <c r="A795" s="53"/>
      <c r="B795" s="46"/>
      <c r="C795" s="43"/>
      <c r="D795" s="228"/>
    </row>
    <row r="797" spans="1:4" ht="12">
      <c r="A797" s="53"/>
      <c r="B797" s="41"/>
      <c r="C797" s="43"/>
      <c r="D797" s="228"/>
    </row>
    <row r="800" spans="1:2" ht="12">
      <c r="A800" s="109"/>
      <c r="B800" s="41"/>
    </row>
    <row r="802" spans="1:2" ht="12">
      <c r="A802" s="109"/>
      <c r="B802" s="41"/>
    </row>
    <row r="804" spans="1:2" ht="12">
      <c r="A804" s="58"/>
      <c r="B804" s="42"/>
    </row>
    <row r="805" spans="1:2" ht="12">
      <c r="A805" s="107"/>
      <c r="B805" s="40"/>
    </row>
    <row r="807" spans="1:4" ht="12">
      <c r="A807" s="53"/>
      <c r="B807" s="41"/>
      <c r="C807" s="101"/>
      <c r="D807" s="227"/>
    </row>
    <row r="809" spans="1:2" ht="12">
      <c r="A809" s="53"/>
      <c r="B809" s="41"/>
    </row>
    <row r="811" spans="1:2" ht="12">
      <c r="A811" s="58"/>
      <c r="B811" s="42"/>
    </row>
    <row r="812" spans="1:2" ht="12">
      <c r="A812" s="107"/>
      <c r="B812" s="40"/>
    </row>
    <row r="814" spans="1:4" ht="12">
      <c r="A814" s="53"/>
      <c r="B814" s="41"/>
      <c r="C814" s="101"/>
      <c r="D814" s="227"/>
    </row>
    <row r="816" spans="1:2" ht="12">
      <c r="A816" s="53"/>
      <c r="B816" s="41"/>
    </row>
    <row r="818" spans="1:2" ht="12">
      <c r="A818" s="58"/>
      <c r="B818" s="42"/>
    </row>
    <row r="819" spans="1:2" ht="12">
      <c r="A819" s="107"/>
      <c r="B819" s="40"/>
    </row>
    <row r="821" spans="1:4" ht="12">
      <c r="A821" s="53"/>
      <c r="B821" s="41"/>
      <c r="C821" s="101"/>
      <c r="D821" s="227"/>
    </row>
    <row r="823" spans="1:2" ht="12">
      <c r="A823" s="53"/>
      <c r="B823" s="41"/>
    </row>
    <row r="825" spans="1:2" ht="12">
      <c r="A825" s="58"/>
      <c r="B825" s="42"/>
    </row>
    <row r="826" spans="1:2" ht="12">
      <c r="A826" s="107"/>
      <c r="B826" s="40"/>
    </row>
    <row r="827" spans="1:2" ht="12">
      <c r="A827" s="107"/>
      <c r="B827" s="40"/>
    </row>
    <row r="828" spans="1:2" ht="12">
      <c r="A828" s="107"/>
      <c r="B828" s="40"/>
    </row>
    <row r="829" spans="1:2" ht="12">
      <c r="A829" s="107"/>
      <c r="B829" s="40"/>
    </row>
    <row r="830" spans="1:2" ht="12">
      <c r="A830" s="107"/>
      <c r="B830" s="40"/>
    </row>
    <row r="832" spans="1:4" ht="12">
      <c r="A832" s="53"/>
      <c r="B832" s="41"/>
      <c r="C832" s="101"/>
      <c r="D832" s="227"/>
    </row>
    <row r="834" spans="1:2" ht="12">
      <c r="A834" s="53"/>
      <c r="B834" s="41"/>
    </row>
    <row r="836" spans="1:2" ht="12">
      <c r="A836" s="58"/>
      <c r="B836" s="42"/>
    </row>
    <row r="837" spans="1:2" ht="12">
      <c r="A837" s="107"/>
      <c r="B837" s="40"/>
    </row>
    <row r="838" spans="1:2" ht="12">
      <c r="A838" s="107"/>
      <c r="B838" s="40"/>
    </row>
    <row r="840" spans="1:4" ht="12">
      <c r="A840" s="53"/>
      <c r="B840" s="41"/>
      <c r="C840" s="101"/>
      <c r="D840" s="227"/>
    </row>
    <row r="842" spans="1:2" ht="12">
      <c r="A842" s="53"/>
      <c r="B842" s="41"/>
    </row>
    <row r="844" spans="1:2" ht="12">
      <c r="A844" s="58"/>
      <c r="B844" s="42"/>
    </row>
    <row r="845" spans="1:2" ht="12">
      <c r="A845" s="107"/>
      <c r="B845" s="40"/>
    </row>
    <row r="846" spans="1:2" ht="12">
      <c r="A846" s="107"/>
      <c r="B846" s="40"/>
    </row>
    <row r="848" spans="1:4" ht="12">
      <c r="A848" s="53"/>
      <c r="B848" s="41"/>
      <c r="C848" s="101"/>
      <c r="D848" s="227"/>
    </row>
    <row r="850" spans="1:2" ht="12">
      <c r="A850" s="53"/>
      <c r="B850" s="41"/>
    </row>
    <row r="852" spans="1:2" ht="12">
      <c r="A852" s="58"/>
      <c r="B852" s="42"/>
    </row>
    <row r="853" spans="1:2" ht="12">
      <c r="A853" s="107"/>
      <c r="B853" s="40"/>
    </row>
    <row r="854" spans="1:2" ht="12">
      <c r="A854" s="107"/>
      <c r="B854" s="40"/>
    </row>
    <row r="855" spans="1:2" ht="12">
      <c r="A855" s="107"/>
      <c r="B855" s="40"/>
    </row>
    <row r="856" spans="1:2" ht="12">
      <c r="A856" s="107"/>
      <c r="B856" s="40"/>
    </row>
    <row r="857" spans="1:2" ht="12">
      <c r="A857" s="107"/>
      <c r="B857" s="40"/>
    </row>
    <row r="858" spans="1:2" ht="12">
      <c r="A858" s="107"/>
      <c r="B858" s="40"/>
    </row>
    <row r="859" spans="1:2" ht="12">
      <c r="A859" s="107"/>
      <c r="B859" s="40"/>
    </row>
    <row r="860" spans="1:2" ht="12">
      <c r="A860" s="107"/>
      <c r="B860" s="40"/>
    </row>
    <row r="861" spans="1:2" ht="12">
      <c r="A861" s="107"/>
      <c r="B861" s="40"/>
    </row>
    <row r="862" spans="1:2" ht="12">
      <c r="A862" s="107"/>
      <c r="B862" s="40"/>
    </row>
    <row r="864" spans="1:4" ht="12">
      <c r="A864" s="53"/>
      <c r="B864" s="41"/>
      <c r="C864" s="101"/>
      <c r="D864" s="227"/>
    </row>
    <row r="866" spans="1:2" ht="12">
      <c r="A866" s="53"/>
      <c r="B866" s="41"/>
    </row>
    <row r="868" spans="1:2" ht="12">
      <c r="A868" s="58"/>
      <c r="B868" s="42"/>
    </row>
    <row r="869" spans="1:2" ht="12">
      <c r="A869" s="107"/>
      <c r="B869" s="40"/>
    </row>
    <row r="870" spans="1:2" ht="12">
      <c r="A870" s="107"/>
      <c r="B870" s="40"/>
    </row>
    <row r="871" spans="1:2" ht="12">
      <c r="A871" s="107"/>
      <c r="B871" s="40"/>
    </row>
    <row r="872" spans="1:2" ht="12">
      <c r="A872" s="107"/>
      <c r="B872" s="40"/>
    </row>
    <row r="873" spans="1:2" ht="12">
      <c r="A873" s="107"/>
      <c r="B873" s="40"/>
    </row>
    <row r="874" spans="1:2" ht="12">
      <c r="A874" s="107"/>
      <c r="B874" s="40"/>
    </row>
    <row r="876" spans="1:4" ht="12">
      <c r="A876" s="53"/>
      <c r="B876" s="41"/>
      <c r="C876" s="101"/>
      <c r="D876" s="227"/>
    </row>
    <row r="878" spans="1:2" ht="12">
      <c r="A878" s="53"/>
      <c r="B878" s="41"/>
    </row>
    <row r="880" spans="1:2" ht="12">
      <c r="A880" s="58"/>
      <c r="B880" s="42"/>
    </row>
    <row r="881" spans="1:2" ht="12">
      <c r="A881" s="107"/>
      <c r="B881" s="40"/>
    </row>
    <row r="882" spans="1:2" ht="12">
      <c r="A882" s="107"/>
      <c r="B882" s="40"/>
    </row>
    <row r="883" spans="1:2" ht="12">
      <c r="A883" s="107"/>
      <c r="B883" s="40"/>
    </row>
    <row r="886" spans="1:4" ht="12">
      <c r="A886" s="53"/>
      <c r="B886" s="41"/>
      <c r="C886" s="101"/>
      <c r="D886" s="227"/>
    </row>
    <row r="888" spans="1:2" ht="12">
      <c r="A888" s="53"/>
      <c r="B888" s="41"/>
    </row>
    <row r="890" spans="1:2" ht="12">
      <c r="A890" s="58"/>
      <c r="B890" s="42"/>
    </row>
    <row r="891" spans="1:2" ht="12">
      <c r="A891" s="107"/>
      <c r="B891" s="40"/>
    </row>
    <row r="893" spans="1:4" ht="12">
      <c r="A893" s="53"/>
      <c r="B893" s="41"/>
      <c r="C893" s="101"/>
      <c r="D893" s="227"/>
    </row>
    <row r="895" spans="1:2" ht="12">
      <c r="A895" s="53"/>
      <c r="B895" s="41"/>
    </row>
    <row r="897" spans="1:2" ht="12">
      <c r="A897" s="58"/>
      <c r="B897" s="42"/>
    </row>
    <row r="898" spans="1:2" ht="12">
      <c r="A898" s="107"/>
      <c r="B898" s="40"/>
    </row>
    <row r="899" spans="1:2" ht="12">
      <c r="A899" s="107"/>
      <c r="B899" s="40"/>
    </row>
    <row r="901" spans="1:4" ht="12">
      <c r="A901" s="53"/>
      <c r="B901" s="41"/>
      <c r="C901" s="101"/>
      <c r="D901" s="227"/>
    </row>
    <row r="903" spans="1:2" ht="12">
      <c r="A903" s="53"/>
      <c r="B903" s="41"/>
    </row>
    <row r="905" spans="1:2" ht="12">
      <c r="A905" s="58"/>
      <c r="B905" s="42"/>
    </row>
    <row r="906" spans="1:2" ht="12">
      <c r="A906" s="107"/>
      <c r="B906" s="40"/>
    </row>
    <row r="907" spans="1:2" ht="12">
      <c r="A907" s="107"/>
      <c r="B907" s="40"/>
    </row>
    <row r="908" spans="1:2" ht="12">
      <c r="A908" s="107"/>
      <c r="B908" s="40"/>
    </row>
    <row r="909" spans="1:2" ht="12">
      <c r="A909" s="107"/>
      <c r="B909" s="40"/>
    </row>
    <row r="910" spans="1:2" ht="12">
      <c r="A910" s="107"/>
      <c r="B910" s="40"/>
    </row>
    <row r="911" spans="1:2" ht="12">
      <c r="A911" s="107"/>
      <c r="B911" s="40"/>
    </row>
    <row r="912" spans="1:2" ht="12">
      <c r="A912" s="107"/>
      <c r="B912" s="40"/>
    </row>
    <row r="913" spans="1:2" ht="12">
      <c r="A913" s="107"/>
      <c r="B913" s="40"/>
    </row>
    <row r="914" spans="1:2" ht="12">
      <c r="A914" s="107"/>
      <c r="B914" s="40"/>
    </row>
    <row r="915" spans="1:2" ht="12">
      <c r="A915" s="107"/>
      <c r="B915" s="40"/>
    </row>
    <row r="916" spans="1:2" ht="12">
      <c r="A916" s="107"/>
      <c r="B916" s="40"/>
    </row>
    <row r="919" spans="1:4" ht="12">
      <c r="A919" s="53"/>
      <c r="B919" s="41"/>
      <c r="C919" s="101"/>
      <c r="D919" s="227"/>
    </row>
    <row r="921" spans="1:2" ht="12">
      <c r="A921" s="53"/>
      <c r="B921" s="41"/>
    </row>
  </sheetData>
  <sheetProtection/>
  <mergeCells count="3">
    <mergeCell ref="A1:G1"/>
    <mergeCell ref="A3:B3"/>
    <mergeCell ref="A2:B2"/>
  </mergeCells>
  <printOptions horizontalCentered="1"/>
  <pageMargins left="0.1968503937007874" right="0.1968503937007874" top="0.4330708661417323" bottom="0.5118110236220472" header="0.1968503937007874" footer="0.31496062992125984"/>
  <pageSetup firstPageNumber="592" useFirstPageNumber="1" horizontalDpi="600" verticalDpi="600" orientation="portrait" paperSize="9" scale="8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mfkor</cp:lastModifiedBy>
  <cp:lastPrinted>2017-05-22T08:50:15Z</cp:lastPrinted>
  <dcterms:created xsi:type="dcterms:W3CDTF">2001-11-29T15:00:47Z</dcterms:created>
  <dcterms:modified xsi:type="dcterms:W3CDTF">2017-05-22T08:50:21Z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7HZZO-Izvršenje financijskog plana za 2016. godinu.xls</vt:lpwstr>
  </property>
</Properties>
</file>