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75" windowWidth="9690" windowHeight="6810" tabRatio="597" activeTab="0"/>
  </bookViews>
  <sheets>
    <sheet name="Nekonsolidirano" sheetId="1" r:id="rId1"/>
  </sheets>
  <definedNames>
    <definedName name="_xlnm.Print_Area" localSheetId="0">'Nekonsolidirano'!$A$33:$F$77</definedName>
    <definedName name="Print_Area_MI" localSheetId="0">'Nekonsolidirano'!$A$63:$F$79</definedName>
    <definedName name="Z_BFB1D2E1_68E4_11D2_BA60_000021663366_.wvu.PrintArea" localSheetId="0" hidden="1">'Nekonsolidirano'!$A$1:$F$77</definedName>
  </definedNames>
  <calcPr fullCalcOnLoad="1"/>
</workbook>
</file>

<file path=xl/sharedStrings.xml><?xml version="1.0" encoding="utf-8"?>
<sst xmlns="http://schemas.openxmlformats.org/spreadsheetml/2006/main" count="95" uniqueCount="36">
  <si>
    <t xml:space="preserve"> </t>
  </si>
  <si>
    <t>I. UKUPNI PRIHODI I POTPORE</t>
  </si>
  <si>
    <t xml:space="preserve">   Postotak od BDP</t>
  </si>
  <si>
    <t>BDP</t>
  </si>
  <si>
    <t xml:space="preserve">   Državni proračun</t>
  </si>
  <si>
    <t xml:space="preserve">   Izvanproračunski fondovi</t>
  </si>
  <si>
    <t>I. Transakcije eliminirane iz prihoda</t>
  </si>
  <si>
    <t xml:space="preserve">   1.Državni proračun</t>
  </si>
  <si>
    <t>TRANSAKCIJE ELIMINIRANE U KONSOLIDACIJI SREDIŠNJE DRŽAVE</t>
  </si>
  <si>
    <t xml:space="preserve">
1</t>
  </si>
  <si>
    <t>II.UKUPNI RASHODI</t>
  </si>
  <si>
    <t>III.UKUPNI MANJAK/VIŠAK</t>
  </si>
  <si>
    <t>II. UKUPNI RASHODI</t>
  </si>
  <si>
    <t>II.Transakcije eliminirane iz rashoda</t>
  </si>
  <si>
    <t xml:space="preserve">   2.Hrvatske vode</t>
  </si>
  <si>
    <t>Projekcija plana 
za 2017.
5</t>
  </si>
  <si>
    <t xml:space="preserve">   1. Hrvatski zavod za zdravstveno osiguranje</t>
  </si>
  <si>
    <t xml:space="preserve">   2. Hrvatske vode</t>
  </si>
  <si>
    <t xml:space="preserve">   3. Fond za zaštitu okoliša i energetsku učinkovitost</t>
  </si>
  <si>
    <t xml:space="preserve">   4. Hrvatske ceste</t>
  </si>
  <si>
    <t xml:space="preserve">   5. Državna agencija za osiguranje štednih uloga i sanaciju banaka</t>
  </si>
  <si>
    <t xml:space="preserve">   6. Centar za restrukturiranje i prodaju</t>
  </si>
  <si>
    <t xml:space="preserve">   2. Hrvatski zavod za zdravstveno osiguranje</t>
  </si>
  <si>
    <t xml:space="preserve">   3.Hrvatske vode</t>
  </si>
  <si>
    <t xml:space="preserve">   4. Fond za zaštitu okoliša i energetsku učinkovitost</t>
  </si>
  <si>
    <t>PRIJEDLOG NEKONSOLIDIRANOG DRŽAVNOG PRORAČUNA I FINANCIJSKIH PLANOVA IZVANPRORAČUNSKIH KORISNIKA ZA 2016. I PROJEKCIJA PLANA ZA 2017. I 2018. GODINU</t>
  </si>
  <si>
    <t>Izvršenje
 2014.
2</t>
  </si>
  <si>
    <t>Plan
 za 2015.
3</t>
  </si>
  <si>
    <t>Prijedlog plana 
za 2016.
4</t>
  </si>
  <si>
    <t>Projekcija plana 
za 2018.
6</t>
  </si>
  <si>
    <t xml:space="preserve">  5.Hrvatske ceste</t>
  </si>
  <si>
    <t>Plan
 2015.
3</t>
  </si>
  <si>
    <t>Prijedlog proračuna 
za 2016.
4</t>
  </si>
  <si>
    <t>Projekcija proračuna 
za 2017.
5</t>
  </si>
  <si>
    <t>Projekcija proračuna 
za 2018.
6</t>
  </si>
  <si>
    <t>KONSOLIDIRANI DRŽAVNI PRORAČUN I FINANCIJSKI PLANOVI IZVANPRORAČUNSKIH KORISNIKA ZA 2016. I PROJEKCIJA PLANA ZA 2017. I 2018. 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</si>
</sst>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n_-;\-* #,##0\ _K_n_-;_-* &quot;-&quot;\ _K_n_-;_-@_-"/>
    <numFmt numFmtId="181" formatCode="_-* #,##0.00\ _K_n_-;\-* #,##0.00\ _K_n_-;_-* &quot;-&quot;??\ _K_n_-;_-@_-"/>
    <numFmt numFmtId="182" formatCode="0.00_)"/>
    <numFmt numFmtId="183" formatCode="0_)"/>
    <numFmt numFmtId="184" formatCode="0.0_)"/>
    <numFmt numFmtId="185" formatCode="#,##0_)"/>
    <numFmt numFmtId="186" formatCode="#,##0.0"/>
    <numFmt numFmtId="187" formatCode="#,##0.0_)"/>
    <numFmt numFmtId="188" formatCode="#,##0.00_)"/>
  </numFmts>
  <fonts count="48">
    <font>
      <sz val="10"/>
      <name val="Courier"/>
      <family val="0"/>
    </font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20"/>
      <name val="Times New Roman CE"/>
      <family val="1"/>
    </font>
    <font>
      <b/>
      <sz val="19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185" fontId="7" fillId="33" borderId="11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85" fontId="7" fillId="33" borderId="10" xfId="0" applyNumberFormat="1" applyFont="1" applyFill="1" applyBorder="1" applyAlignment="1">
      <alignment vertical="center"/>
    </xf>
    <xf numFmtId="0" fontId="7" fillId="33" borderId="11" xfId="0" applyFont="1" applyFill="1" applyBorder="1" applyAlignment="1" quotePrefix="1">
      <alignment horizontal="left" vertical="center"/>
    </xf>
    <xf numFmtId="0" fontId="7" fillId="34" borderId="11" xfId="0" applyFont="1" applyFill="1" applyBorder="1" applyAlignment="1">
      <alignment vertical="center"/>
    </xf>
    <xf numFmtId="185" fontId="7" fillId="34" borderId="11" xfId="0" applyNumberFormat="1" applyFont="1" applyFill="1" applyBorder="1" applyAlignment="1">
      <alignment vertical="center"/>
    </xf>
    <xf numFmtId="0" fontId="7" fillId="34" borderId="11" xfId="0" applyFont="1" applyFill="1" applyBorder="1" applyAlignment="1" quotePrefix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185" fontId="6" fillId="34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185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 quotePrefix="1">
      <alignment horizontal="left" vertical="center" wrapText="1"/>
    </xf>
    <xf numFmtId="185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 quotePrefix="1">
      <alignment horizontal="left" vertical="center"/>
    </xf>
    <xf numFmtId="185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 quotePrefix="1">
      <alignment horizontal="left" vertical="center"/>
    </xf>
    <xf numFmtId="185" fontId="6" fillId="0" borderId="12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12" fillId="33" borderId="10" xfId="0" applyFont="1" applyFill="1" applyBorder="1" applyAlignment="1" quotePrefix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185" fontId="12" fillId="33" borderId="11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185" fontId="12" fillId="0" borderId="11" xfId="0" applyNumberFormat="1" applyFont="1" applyBorder="1" applyAlignment="1">
      <alignment vertical="center"/>
    </xf>
    <xf numFmtId="0" fontId="13" fillId="0" borderId="11" xfId="0" applyFont="1" applyBorder="1" applyAlignment="1" quotePrefix="1">
      <alignment horizontal="left" vertical="center" wrapText="1"/>
    </xf>
    <xf numFmtId="185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 quotePrefix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 quotePrefix="1">
      <alignment horizontal="left" vertical="center"/>
    </xf>
    <xf numFmtId="0" fontId="13" fillId="0" borderId="12" xfId="0" applyFont="1" applyBorder="1" applyAlignment="1" quotePrefix="1">
      <alignment horizontal="left" vertical="center"/>
    </xf>
    <xf numFmtId="185" fontId="13" fillId="0" borderId="12" xfId="0" applyNumberFormat="1" applyFont="1" applyBorder="1" applyAlignment="1">
      <alignment vertical="center"/>
    </xf>
    <xf numFmtId="0" fontId="12" fillId="0" borderId="11" xfId="0" applyFont="1" applyBorder="1" applyAlignment="1" quotePrefix="1">
      <alignment horizontal="left" vertical="center"/>
    </xf>
    <xf numFmtId="182" fontId="12" fillId="33" borderId="11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3" fontId="10" fillId="0" borderId="0" xfId="0" applyNumberFormat="1" applyFont="1" applyAlignment="1" quotePrefix="1">
      <alignment horizontal="center" vertical="center" wrapText="1"/>
    </xf>
    <xf numFmtId="3" fontId="11" fillId="0" borderId="0" xfId="0" applyNumberFormat="1" applyFont="1" applyBorder="1" applyAlignment="1" quotePrefix="1">
      <alignment horizontal="center" vertical="center" wrapText="1"/>
    </xf>
    <xf numFmtId="3" fontId="10" fillId="0" borderId="13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8"/>
  <sheetViews>
    <sheetView tabSelected="1" zoomScale="75" zoomScaleNormal="75" workbookViewId="0" topLeftCell="A33">
      <selection activeCell="A34" sqref="A34"/>
    </sheetView>
  </sheetViews>
  <sheetFormatPr defaultColWidth="9.625" defaultRowHeight="12.75"/>
  <cols>
    <col min="1" max="1" width="50.25390625" style="12" customWidth="1"/>
    <col min="2" max="2" width="22.50390625" style="12" customWidth="1"/>
    <col min="3" max="6" width="22.375" style="12" customWidth="1"/>
    <col min="7" max="7" width="9.625" style="12" customWidth="1"/>
    <col min="8" max="9" width="17.25390625" style="12" customWidth="1"/>
    <col min="10" max="10" width="16.00390625" style="12" customWidth="1"/>
    <col min="11" max="11" width="14.00390625" style="12" customWidth="1"/>
    <col min="12" max="16384" width="9.625" style="12" customWidth="1"/>
  </cols>
  <sheetData>
    <row r="1" spans="1:6" ht="66" customHeight="1" hidden="1">
      <c r="A1" s="48" t="s">
        <v>25</v>
      </c>
      <c r="B1" s="48"/>
      <c r="C1" s="48"/>
      <c r="D1" s="48"/>
      <c r="E1" s="48"/>
      <c r="F1" s="48"/>
    </row>
    <row r="2" spans="1:6" ht="27" customHeight="1" hidden="1">
      <c r="A2" s="13"/>
      <c r="B2" s="14"/>
      <c r="C2" s="14"/>
      <c r="D2" s="14"/>
      <c r="E2" s="14"/>
      <c r="F2" s="14"/>
    </row>
    <row r="3" spans="1:6" ht="69" customHeight="1" hidden="1">
      <c r="A3" s="1" t="s">
        <v>9</v>
      </c>
      <c r="B3" s="10" t="s">
        <v>26</v>
      </c>
      <c r="C3" s="10" t="s">
        <v>27</v>
      </c>
      <c r="D3" s="1" t="s">
        <v>28</v>
      </c>
      <c r="E3" s="1" t="s">
        <v>15</v>
      </c>
      <c r="F3" s="1" t="s">
        <v>29</v>
      </c>
    </row>
    <row r="4" spans="1:6" s="15" customFormat="1" ht="41.25" customHeight="1" hidden="1">
      <c r="A4" s="6" t="s">
        <v>1</v>
      </c>
      <c r="B4" s="3">
        <f>B5+B6</f>
        <v>120788831262</v>
      </c>
      <c r="C4" s="3">
        <f>C5+C6</f>
        <v>137384735625</v>
      </c>
      <c r="D4" s="3">
        <f>D5+D6</f>
        <v>144801816603</v>
      </c>
      <c r="E4" s="3">
        <f>E5+E6</f>
        <v>147031037107</v>
      </c>
      <c r="F4" s="3">
        <f>F5+F6</f>
        <v>153972914628</v>
      </c>
    </row>
    <row r="5" spans="1:6" s="18" customFormat="1" ht="24.75" customHeight="1" hidden="1">
      <c r="A5" s="16" t="s">
        <v>4</v>
      </c>
      <c r="B5" s="17">
        <v>114734204612</v>
      </c>
      <c r="C5" s="17">
        <v>108191230379</v>
      </c>
      <c r="D5" s="17">
        <v>114919155791</v>
      </c>
      <c r="E5" s="17">
        <v>117665407053</v>
      </c>
      <c r="F5" s="17">
        <v>123458233876</v>
      </c>
    </row>
    <row r="6" spans="1:6" s="18" customFormat="1" ht="24.75" customHeight="1" hidden="1">
      <c r="A6" s="16" t="s">
        <v>5</v>
      </c>
      <c r="B6" s="17">
        <f>SUM(B7:B12)</f>
        <v>6054626650</v>
      </c>
      <c r="C6" s="17">
        <f>SUM(C7:C12)</f>
        <v>29193505246</v>
      </c>
      <c r="D6" s="17">
        <f>SUM(D7:D12)</f>
        <v>29882660812</v>
      </c>
      <c r="E6" s="17">
        <f>SUM(E7:E12)</f>
        <v>29365630054</v>
      </c>
      <c r="F6" s="17">
        <f>SUM(F7:F12)</f>
        <v>30514680752</v>
      </c>
    </row>
    <row r="7" spans="1:6" s="18" customFormat="1" ht="42" customHeight="1" hidden="1">
      <c r="A7" s="19" t="s">
        <v>16</v>
      </c>
      <c r="B7" s="20"/>
      <c r="C7" s="20">
        <v>21968458950</v>
      </c>
      <c r="D7" s="20">
        <v>22330402429</v>
      </c>
      <c r="E7" s="20">
        <v>22414245054</v>
      </c>
      <c r="F7" s="20">
        <v>22516305752</v>
      </c>
    </row>
    <row r="8" spans="1:6" ht="24.75" customHeight="1" hidden="1">
      <c r="A8" s="21" t="s">
        <v>17</v>
      </c>
      <c r="B8" s="22">
        <f>2249636644+401140</f>
        <v>2250037784</v>
      </c>
      <c r="C8" s="22">
        <v>2661816196</v>
      </c>
      <c r="D8" s="22">
        <v>3101593405</v>
      </c>
      <c r="E8" s="22">
        <v>2847268000</v>
      </c>
      <c r="F8" s="22">
        <v>3906318000</v>
      </c>
    </row>
    <row r="9" spans="1:6" ht="42.75" customHeight="1" hidden="1">
      <c r="A9" s="23" t="s">
        <v>18</v>
      </c>
      <c r="B9" s="22">
        <v>1168661444</v>
      </c>
      <c r="C9" s="22">
        <v>1611868500</v>
      </c>
      <c r="D9" s="22">
        <v>1401488978</v>
      </c>
      <c r="E9" s="22">
        <v>1560547000</v>
      </c>
      <c r="F9" s="22">
        <v>1520647000</v>
      </c>
    </row>
    <row r="10" spans="1:6" ht="24.75" customHeight="1" hidden="1">
      <c r="A10" s="21" t="s">
        <v>19</v>
      </c>
      <c r="B10" s="22">
        <f>1796908632+10481</f>
        <v>1796919113</v>
      </c>
      <c r="C10" s="22">
        <v>1864600000</v>
      </c>
      <c r="D10" s="22">
        <v>2051366000</v>
      </c>
      <c r="E10" s="22">
        <v>1981060000</v>
      </c>
      <c r="F10" s="22">
        <v>1990600000</v>
      </c>
    </row>
    <row r="11" spans="1:6" ht="42.75" customHeight="1" hidden="1">
      <c r="A11" s="19" t="s">
        <v>20</v>
      </c>
      <c r="B11" s="22">
        <v>749263053</v>
      </c>
      <c r="C11" s="22">
        <v>1004801600</v>
      </c>
      <c r="D11" s="22">
        <v>964510000</v>
      </c>
      <c r="E11" s="22">
        <v>537160000</v>
      </c>
      <c r="F11" s="22">
        <v>555460000</v>
      </c>
    </row>
    <row r="12" spans="1:6" ht="24.75" customHeight="1" hidden="1">
      <c r="A12" s="21" t="s">
        <v>21</v>
      </c>
      <c r="B12" s="22">
        <f>87007488+2737768</f>
        <v>89745256</v>
      </c>
      <c r="C12" s="22">
        <v>81960000</v>
      </c>
      <c r="D12" s="22">
        <v>33300000</v>
      </c>
      <c r="E12" s="22">
        <v>25350000</v>
      </c>
      <c r="F12" s="22">
        <v>25350000</v>
      </c>
    </row>
    <row r="13" spans="1:6" s="15" customFormat="1" ht="41.25" customHeight="1" hidden="1">
      <c r="A13" s="6" t="s">
        <v>12</v>
      </c>
      <c r="B13" s="3">
        <f>B14+B15</f>
        <v>133978369222</v>
      </c>
      <c r="C13" s="3">
        <f>C14+C15</f>
        <v>149657180113</v>
      </c>
      <c r="D13" s="3">
        <f>D14+D15</f>
        <v>153527311279</v>
      </c>
      <c r="E13" s="3">
        <f>E14+E15</f>
        <v>154201945530</v>
      </c>
      <c r="F13" s="3">
        <f>F14+F15</f>
        <v>160351391606</v>
      </c>
    </row>
    <row r="14" spans="1:6" s="18" customFormat="1" ht="24.75" customHeight="1" hidden="1">
      <c r="A14" s="16" t="s">
        <v>4</v>
      </c>
      <c r="B14" s="17">
        <v>127546494497</v>
      </c>
      <c r="C14" s="17">
        <v>120717327467</v>
      </c>
      <c r="D14" s="17">
        <v>122404490945</v>
      </c>
      <c r="E14" s="17">
        <v>124868198876</v>
      </c>
      <c r="F14" s="17">
        <v>130013333384</v>
      </c>
    </row>
    <row r="15" spans="1:6" s="18" customFormat="1" ht="24.75" customHeight="1" hidden="1">
      <c r="A15" s="16" t="s">
        <v>5</v>
      </c>
      <c r="B15" s="17">
        <f>SUM(B16:B21)</f>
        <v>6431874725</v>
      </c>
      <c r="C15" s="17">
        <f>SUM(C16:C21)</f>
        <v>28939852646</v>
      </c>
      <c r="D15" s="17">
        <f>SUM(D16:D21)</f>
        <v>31122820334</v>
      </c>
      <c r="E15" s="17">
        <f>SUM(E16:E21)</f>
        <v>29333746654</v>
      </c>
      <c r="F15" s="17">
        <f>SUM(F16:F21)</f>
        <v>30338058222</v>
      </c>
    </row>
    <row r="16" spans="1:6" s="18" customFormat="1" ht="42" customHeight="1" hidden="1">
      <c r="A16" s="19" t="s">
        <v>16</v>
      </c>
      <c r="B16" s="20"/>
      <c r="C16" s="20">
        <v>21968458950</v>
      </c>
      <c r="D16" s="20">
        <v>22330402429</v>
      </c>
      <c r="E16" s="20">
        <v>22414245054</v>
      </c>
      <c r="F16" s="20">
        <v>22516305752</v>
      </c>
    </row>
    <row r="17" spans="1:6" ht="24.75" customHeight="1" hidden="1">
      <c r="A17" s="21" t="s">
        <v>17</v>
      </c>
      <c r="B17" s="22">
        <v>2334729080</v>
      </c>
      <c r="C17" s="22">
        <v>2661816196</v>
      </c>
      <c r="D17" s="22">
        <v>3074427405</v>
      </c>
      <c r="E17" s="22">
        <v>2587468000</v>
      </c>
      <c r="F17" s="22">
        <v>3530318000</v>
      </c>
    </row>
    <row r="18" spans="1:6" ht="42.75" customHeight="1" hidden="1">
      <c r="A18" s="23" t="s">
        <v>18</v>
      </c>
      <c r="B18" s="22">
        <f>1146471997+171052667</f>
        <v>1317524664</v>
      </c>
      <c r="C18" s="22">
        <v>1737350000</v>
      </c>
      <c r="D18" s="22">
        <v>1646028500</v>
      </c>
      <c r="E18" s="22">
        <v>1547567000</v>
      </c>
      <c r="F18" s="22">
        <v>1506867000</v>
      </c>
    </row>
    <row r="19" spans="1:6" ht="24.75" customHeight="1" hidden="1">
      <c r="A19" s="21" t="s">
        <v>19</v>
      </c>
      <c r="B19" s="22">
        <f>1439058281+1077049478</f>
        <v>2516107759</v>
      </c>
      <c r="C19" s="22">
        <v>2459600000</v>
      </c>
      <c r="D19" s="22">
        <v>2336069000</v>
      </c>
      <c r="E19" s="22">
        <v>2720505100</v>
      </c>
      <c r="F19" s="22">
        <v>2735632970</v>
      </c>
    </row>
    <row r="20" spans="1:6" ht="42.75" customHeight="1" hidden="1">
      <c r="A20" s="19" t="s">
        <v>20</v>
      </c>
      <c r="B20" s="22">
        <v>174837260</v>
      </c>
      <c r="C20" s="22">
        <v>23606500</v>
      </c>
      <c r="D20" s="22">
        <v>1662285000</v>
      </c>
      <c r="E20" s="22">
        <v>16186500</v>
      </c>
      <c r="F20" s="22">
        <v>16186500</v>
      </c>
    </row>
    <row r="21" spans="1:6" ht="24.75" customHeight="1" hidden="1">
      <c r="A21" s="24" t="s">
        <v>21</v>
      </c>
      <c r="B21" s="25">
        <v>88675962</v>
      </c>
      <c r="C21" s="25">
        <v>89021000</v>
      </c>
      <c r="D21" s="25">
        <v>73608000</v>
      </c>
      <c r="E21" s="25">
        <v>47775000</v>
      </c>
      <c r="F21" s="25">
        <v>32748000</v>
      </c>
    </row>
    <row r="22" spans="1:6" ht="69" customHeight="1" hidden="1">
      <c r="A22" s="1" t="s">
        <v>9</v>
      </c>
      <c r="B22" s="10" t="s">
        <v>26</v>
      </c>
      <c r="C22" s="10" t="s">
        <v>27</v>
      </c>
      <c r="D22" s="1" t="s">
        <v>28</v>
      </c>
      <c r="E22" s="1" t="s">
        <v>15</v>
      </c>
      <c r="F22" s="1" t="s">
        <v>29</v>
      </c>
    </row>
    <row r="23" spans="1:10" s="15" customFormat="1" ht="41.25" customHeight="1" hidden="1">
      <c r="A23" s="6" t="s">
        <v>11</v>
      </c>
      <c r="B23" s="3">
        <f>B24+B25</f>
        <v>-13189537960</v>
      </c>
      <c r="C23" s="3">
        <f>C24+C25</f>
        <v>-12272444488</v>
      </c>
      <c r="D23" s="3">
        <f>D24+D25</f>
        <v>-8725494676</v>
      </c>
      <c r="E23" s="3">
        <f>E24+E25</f>
        <v>-7170908423</v>
      </c>
      <c r="F23" s="3">
        <f>F24+F25</f>
        <v>-6378476978</v>
      </c>
      <c r="H23" s="26">
        <f>D4-D13</f>
        <v>-8725494676</v>
      </c>
      <c r="I23" s="26">
        <f>E4-E13</f>
        <v>-7170908423</v>
      </c>
      <c r="J23" s="26">
        <f>F4-F13</f>
        <v>-6378476978</v>
      </c>
    </row>
    <row r="24" spans="1:6" s="18" customFormat="1" ht="24.75" customHeight="1" hidden="1">
      <c r="A24" s="16" t="s">
        <v>4</v>
      </c>
      <c r="B24" s="17">
        <f>B5-B14</f>
        <v>-12812289885</v>
      </c>
      <c r="C24" s="17">
        <f>C5-C14</f>
        <v>-12526097088</v>
      </c>
      <c r="D24" s="17">
        <f>D5-D14</f>
        <v>-7485335154</v>
      </c>
      <c r="E24" s="17">
        <f>E5-E14</f>
        <v>-7202791823</v>
      </c>
      <c r="F24" s="17">
        <f>F5-F14</f>
        <v>-6555099508</v>
      </c>
    </row>
    <row r="25" spans="1:6" s="18" customFormat="1" ht="24.75" customHeight="1" hidden="1">
      <c r="A25" s="16" t="s">
        <v>5</v>
      </c>
      <c r="B25" s="17">
        <f>SUM(B26:B31)</f>
        <v>-377248075</v>
      </c>
      <c r="C25" s="17">
        <f>SUM(C26:C31)</f>
        <v>253652600</v>
      </c>
      <c r="D25" s="17">
        <f>SUM(D26:D31)</f>
        <v>-1240159522</v>
      </c>
      <c r="E25" s="17">
        <f>SUM(E26:E31)</f>
        <v>31883400</v>
      </c>
      <c r="F25" s="17">
        <f>SUM(F26:F31)</f>
        <v>176622530</v>
      </c>
    </row>
    <row r="26" spans="1:6" s="18" customFormat="1" ht="42" customHeight="1" hidden="1">
      <c r="A26" s="19" t="s">
        <v>16</v>
      </c>
      <c r="B26" s="22"/>
      <c r="C26" s="22">
        <f aca="true" t="shared" si="0" ref="C26:F31">C7-C16</f>
        <v>0</v>
      </c>
      <c r="D26" s="22">
        <f t="shared" si="0"/>
        <v>0</v>
      </c>
      <c r="E26" s="22">
        <f t="shared" si="0"/>
        <v>0</v>
      </c>
      <c r="F26" s="22">
        <f t="shared" si="0"/>
        <v>0</v>
      </c>
    </row>
    <row r="27" spans="1:6" ht="24.75" customHeight="1" hidden="1">
      <c r="A27" s="21" t="s">
        <v>17</v>
      </c>
      <c r="B27" s="22">
        <f>B8-B17</f>
        <v>-84691296</v>
      </c>
      <c r="C27" s="22">
        <f t="shared" si="0"/>
        <v>0</v>
      </c>
      <c r="D27" s="22">
        <f t="shared" si="0"/>
        <v>27166000</v>
      </c>
      <c r="E27" s="22">
        <f t="shared" si="0"/>
        <v>259800000</v>
      </c>
      <c r="F27" s="22">
        <f t="shared" si="0"/>
        <v>376000000</v>
      </c>
    </row>
    <row r="28" spans="1:6" ht="42.75" customHeight="1" hidden="1">
      <c r="A28" s="23" t="s">
        <v>18</v>
      </c>
      <c r="B28" s="22">
        <f>B9-B18</f>
        <v>-148863220</v>
      </c>
      <c r="C28" s="22">
        <f t="shared" si="0"/>
        <v>-125481500</v>
      </c>
      <c r="D28" s="22">
        <f t="shared" si="0"/>
        <v>-244539522</v>
      </c>
      <c r="E28" s="22">
        <f t="shared" si="0"/>
        <v>12980000</v>
      </c>
      <c r="F28" s="22">
        <f t="shared" si="0"/>
        <v>13780000</v>
      </c>
    </row>
    <row r="29" spans="1:6" ht="24.75" customHeight="1" hidden="1">
      <c r="A29" s="21" t="s">
        <v>19</v>
      </c>
      <c r="B29" s="22">
        <f>B10-B19</f>
        <v>-719188646</v>
      </c>
      <c r="C29" s="22">
        <f t="shared" si="0"/>
        <v>-595000000</v>
      </c>
      <c r="D29" s="22">
        <f t="shared" si="0"/>
        <v>-284703000</v>
      </c>
      <c r="E29" s="22">
        <f t="shared" si="0"/>
        <v>-739445100</v>
      </c>
      <c r="F29" s="22">
        <f t="shared" si="0"/>
        <v>-745032970</v>
      </c>
    </row>
    <row r="30" spans="1:6" ht="42.75" customHeight="1" hidden="1">
      <c r="A30" s="19" t="s">
        <v>20</v>
      </c>
      <c r="B30" s="22">
        <f>B11-B20</f>
        <v>574425793</v>
      </c>
      <c r="C30" s="22">
        <f t="shared" si="0"/>
        <v>981195100</v>
      </c>
      <c r="D30" s="22">
        <f t="shared" si="0"/>
        <v>-697775000</v>
      </c>
      <c r="E30" s="22">
        <f t="shared" si="0"/>
        <v>520973500</v>
      </c>
      <c r="F30" s="22">
        <f t="shared" si="0"/>
        <v>539273500</v>
      </c>
    </row>
    <row r="31" spans="1:6" ht="24.75" customHeight="1" hidden="1">
      <c r="A31" s="24" t="s">
        <v>21</v>
      </c>
      <c r="B31" s="25">
        <f>B12-B21</f>
        <v>1069294</v>
      </c>
      <c r="C31" s="25">
        <f t="shared" si="0"/>
        <v>-7061000</v>
      </c>
      <c r="D31" s="25">
        <f t="shared" si="0"/>
        <v>-40308000</v>
      </c>
      <c r="E31" s="25">
        <f t="shared" si="0"/>
        <v>-22425000</v>
      </c>
      <c r="F31" s="25">
        <f t="shared" si="0"/>
        <v>-7398000</v>
      </c>
    </row>
    <row r="32" spans="1:6" s="15" customFormat="1" ht="33" customHeight="1" hidden="1">
      <c r="A32" s="2" t="s">
        <v>2</v>
      </c>
      <c r="B32" s="47">
        <f>B23/$B$77*100</f>
        <v>-4.0159291340357886</v>
      </c>
      <c r="C32" s="47">
        <f>C23/$C$77*100</f>
        <v>-3.671980190694298</v>
      </c>
      <c r="D32" s="47">
        <f>D23/$D$77*100</f>
        <v>-2.5340614265011223</v>
      </c>
      <c r="E32" s="47">
        <f>E23/$E$77*100</f>
        <v>-2.0145358854778994</v>
      </c>
      <c r="F32" s="47">
        <f>F23/$F$77*100</f>
        <v>-1.7264848415581278</v>
      </c>
    </row>
    <row r="33" spans="1:6" ht="66" customHeight="1">
      <c r="A33" s="50" t="s">
        <v>35</v>
      </c>
      <c r="B33" s="50"/>
      <c r="C33" s="50"/>
      <c r="D33" s="50"/>
      <c r="E33" s="50"/>
      <c r="F33" s="50"/>
    </row>
    <row r="34" spans="1:6" ht="75">
      <c r="A34" s="32" t="s">
        <v>9</v>
      </c>
      <c r="B34" s="33" t="s">
        <v>26</v>
      </c>
      <c r="C34" s="33" t="s">
        <v>31</v>
      </c>
      <c r="D34" s="32" t="s">
        <v>32</v>
      </c>
      <c r="E34" s="32" t="s">
        <v>33</v>
      </c>
      <c r="F34" s="32" t="s">
        <v>34</v>
      </c>
    </row>
    <row r="35" spans="1:6" s="15" customFormat="1" ht="18.75">
      <c r="A35" s="34" t="s">
        <v>1</v>
      </c>
      <c r="B35" s="35">
        <f>B36+B37</f>
        <v>118650235616</v>
      </c>
      <c r="C35" s="35">
        <f>C36+C37</f>
        <v>132595075615</v>
      </c>
      <c r="D35" s="35">
        <f>D36+D37</f>
        <v>139545044833</v>
      </c>
      <c r="E35" s="35">
        <f>E36+E37</f>
        <v>142227461974</v>
      </c>
      <c r="F35" s="35">
        <f>F36+F37</f>
        <v>148091877309</v>
      </c>
    </row>
    <row r="36" spans="1:6" ht="18.75">
      <c r="A36" s="36" t="s">
        <v>4</v>
      </c>
      <c r="B36" s="37">
        <f>B5-B67</f>
        <v>114733204612</v>
      </c>
      <c r="C36" s="37">
        <f>C5-C67</f>
        <v>108156230379</v>
      </c>
      <c r="D36" s="37">
        <f>D5-D67</f>
        <v>114889155791</v>
      </c>
      <c r="E36" s="37">
        <f>E5-E67</f>
        <v>117643407053</v>
      </c>
      <c r="F36" s="37">
        <f>F5-F67</f>
        <v>123436233876</v>
      </c>
    </row>
    <row r="37" spans="1:6" ht="18.75">
      <c r="A37" s="36" t="s">
        <v>5</v>
      </c>
      <c r="B37" s="37">
        <f>SUM(B38:B43)</f>
        <v>3917031004</v>
      </c>
      <c r="C37" s="37">
        <f>SUM(C38:C43)</f>
        <v>24438845236</v>
      </c>
      <c r="D37" s="37">
        <f>SUM(D38:D43)</f>
        <v>24655889042</v>
      </c>
      <c r="E37" s="37">
        <f>SUM(E38:E43)</f>
        <v>24584054921</v>
      </c>
      <c r="F37" s="37">
        <f>SUM(F38:F43)</f>
        <v>24655643433</v>
      </c>
    </row>
    <row r="38" spans="1:6" ht="18.75">
      <c r="A38" s="38" t="s">
        <v>16</v>
      </c>
      <c r="B38" s="39"/>
      <c r="C38" s="39">
        <f aca="true" t="shared" si="1" ref="C38:F41">C7-C68</f>
        <v>19568458950</v>
      </c>
      <c r="D38" s="39">
        <f t="shared" si="1"/>
        <v>19930402429</v>
      </c>
      <c r="E38" s="39">
        <f t="shared" si="1"/>
        <v>20014245054</v>
      </c>
      <c r="F38" s="39">
        <f t="shared" si="1"/>
        <v>20116305752</v>
      </c>
    </row>
    <row r="39" spans="1:6" ht="18.75">
      <c r="A39" s="40" t="s">
        <v>17</v>
      </c>
      <c r="B39" s="39">
        <f>B8-B69</f>
        <v>1992763109</v>
      </c>
      <c r="C39" s="39">
        <f t="shared" si="1"/>
        <v>2217686186</v>
      </c>
      <c r="D39" s="39">
        <f t="shared" si="1"/>
        <v>2344662635</v>
      </c>
      <c r="E39" s="39">
        <f t="shared" si="1"/>
        <v>2421940867</v>
      </c>
      <c r="F39" s="39">
        <f t="shared" si="1"/>
        <v>2407065681</v>
      </c>
    </row>
    <row r="40" spans="1:6" ht="37.5">
      <c r="A40" s="41" t="s">
        <v>18</v>
      </c>
      <c r="B40" s="39">
        <f>B9-B70</f>
        <v>1034651736</v>
      </c>
      <c r="C40" s="39">
        <f t="shared" si="1"/>
        <v>1523338500</v>
      </c>
      <c r="D40" s="39">
        <f t="shared" si="1"/>
        <v>1328913978</v>
      </c>
      <c r="E40" s="39">
        <f t="shared" si="1"/>
        <v>1545459000</v>
      </c>
      <c r="F40" s="39">
        <f t="shared" si="1"/>
        <v>1512062000</v>
      </c>
    </row>
    <row r="41" spans="1:6" ht="18.75">
      <c r="A41" s="40" t="s">
        <v>19</v>
      </c>
      <c r="B41" s="39">
        <f>B10-B71</f>
        <v>50607850</v>
      </c>
      <c r="C41" s="39">
        <f t="shared" si="1"/>
        <v>42600000</v>
      </c>
      <c r="D41" s="39">
        <f t="shared" si="1"/>
        <v>54100000</v>
      </c>
      <c r="E41" s="39">
        <f t="shared" si="1"/>
        <v>39900000</v>
      </c>
      <c r="F41" s="39">
        <f t="shared" si="1"/>
        <v>39400000</v>
      </c>
    </row>
    <row r="42" spans="1:6" ht="37.5">
      <c r="A42" s="38" t="s">
        <v>20</v>
      </c>
      <c r="B42" s="39">
        <f aca="true" t="shared" si="2" ref="B42:F43">B11</f>
        <v>749263053</v>
      </c>
      <c r="C42" s="39">
        <f t="shared" si="2"/>
        <v>1004801600</v>
      </c>
      <c r="D42" s="39">
        <f t="shared" si="2"/>
        <v>964510000</v>
      </c>
      <c r="E42" s="39">
        <f t="shared" si="2"/>
        <v>537160000</v>
      </c>
      <c r="F42" s="39">
        <f t="shared" si="2"/>
        <v>555460000</v>
      </c>
    </row>
    <row r="43" spans="1:6" ht="18.75">
      <c r="A43" s="40" t="s">
        <v>21</v>
      </c>
      <c r="B43" s="39">
        <f t="shared" si="2"/>
        <v>89745256</v>
      </c>
      <c r="C43" s="39">
        <f t="shared" si="2"/>
        <v>81960000</v>
      </c>
      <c r="D43" s="39">
        <f t="shared" si="2"/>
        <v>33300000</v>
      </c>
      <c r="E43" s="39">
        <f t="shared" si="2"/>
        <v>25350000</v>
      </c>
      <c r="F43" s="39">
        <f t="shared" si="2"/>
        <v>25350000</v>
      </c>
    </row>
    <row r="44" spans="1:6" s="15" customFormat="1" ht="18.75">
      <c r="A44" s="42" t="s">
        <v>10</v>
      </c>
      <c r="B44" s="35">
        <f>B45+B46</f>
        <v>131839773576</v>
      </c>
      <c r="C44" s="35">
        <f>C45+C46</f>
        <v>144867520103</v>
      </c>
      <c r="D44" s="35">
        <f>D45+D46</f>
        <v>148270539509</v>
      </c>
      <c r="E44" s="35">
        <f>E45+E46</f>
        <v>149398370397</v>
      </c>
      <c r="F44" s="35">
        <f>F45+F46</f>
        <v>154470354287</v>
      </c>
    </row>
    <row r="45" spans="1:6" ht="18.75">
      <c r="A45" s="36" t="s">
        <v>4</v>
      </c>
      <c r="B45" s="37">
        <f>B14-B73</f>
        <v>125408898851</v>
      </c>
      <c r="C45" s="37">
        <f>C14-C73</f>
        <v>115962667457</v>
      </c>
      <c r="D45" s="37">
        <f>D14-D73</f>
        <v>117186719175</v>
      </c>
      <c r="E45" s="37">
        <f>E14-E73</f>
        <v>120107623743</v>
      </c>
      <c r="F45" s="37">
        <f>F14-F73</f>
        <v>124154296065</v>
      </c>
    </row>
    <row r="46" spans="1:6" ht="18.75">
      <c r="A46" s="36" t="s">
        <v>5</v>
      </c>
      <c r="B46" s="37">
        <f>SUM(B48:B52)</f>
        <v>6430874725</v>
      </c>
      <c r="C46" s="37">
        <f>SUM(C47:C52)</f>
        <v>28904852646</v>
      </c>
      <c r="D46" s="37">
        <f>SUM(D47:D52)</f>
        <v>31083820334</v>
      </c>
      <c r="E46" s="37">
        <f>SUM(E47:E52)</f>
        <v>29290746654</v>
      </c>
      <c r="F46" s="37">
        <f>SUM(F47:F52)</f>
        <v>30316058222</v>
      </c>
    </row>
    <row r="47" spans="1:6" ht="18.75">
      <c r="A47" s="38" t="s">
        <v>16</v>
      </c>
      <c r="B47" s="39"/>
      <c r="C47" s="39">
        <f>C16</f>
        <v>21968458950</v>
      </c>
      <c r="D47" s="39">
        <f>D16</f>
        <v>22330402429</v>
      </c>
      <c r="E47" s="39">
        <f>E16</f>
        <v>22414245054</v>
      </c>
      <c r="F47" s="39">
        <f>F16</f>
        <v>22516305752</v>
      </c>
    </row>
    <row r="48" spans="1:6" ht="18.75">
      <c r="A48" s="40" t="s">
        <v>17</v>
      </c>
      <c r="B48" s="39">
        <f aca="true" t="shared" si="3" ref="B48:F50">B17-B74</f>
        <v>2333729080</v>
      </c>
      <c r="C48" s="39">
        <f t="shared" si="3"/>
        <v>2661816196</v>
      </c>
      <c r="D48" s="39">
        <f t="shared" si="3"/>
        <v>3074427405</v>
      </c>
      <c r="E48" s="39">
        <f t="shared" si="3"/>
        <v>2587468000</v>
      </c>
      <c r="F48" s="39">
        <f t="shared" si="3"/>
        <v>3530318000</v>
      </c>
    </row>
    <row r="49" spans="1:6" s="27" customFormat="1" ht="37.5">
      <c r="A49" s="41" t="s">
        <v>18</v>
      </c>
      <c r="B49" s="39">
        <f t="shared" si="3"/>
        <v>1317524664</v>
      </c>
      <c r="C49" s="39">
        <f t="shared" si="3"/>
        <v>1702350000</v>
      </c>
      <c r="D49" s="39">
        <f t="shared" si="3"/>
        <v>1607028500</v>
      </c>
      <c r="E49" s="39">
        <f t="shared" si="3"/>
        <v>1504567000</v>
      </c>
      <c r="F49" s="39">
        <f t="shared" si="3"/>
        <v>1484867000</v>
      </c>
    </row>
    <row r="50" spans="1:6" ht="18.75">
      <c r="A50" s="40" t="s">
        <v>19</v>
      </c>
      <c r="B50" s="39">
        <f t="shared" si="3"/>
        <v>2516107759</v>
      </c>
      <c r="C50" s="39">
        <f t="shared" si="3"/>
        <v>2459600000</v>
      </c>
      <c r="D50" s="39">
        <f t="shared" si="3"/>
        <v>2336069000</v>
      </c>
      <c r="E50" s="39">
        <f t="shared" si="3"/>
        <v>2720505100</v>
      </c>
      <c r="F50" s="39">
        <f t="shared" si="3"/>
        <v>2735632970</v>
      </c>
    </row>
    <row r="51" spans="1:6" ht="37.5">
      <c r="A51" s="38" t="s">
        <v>20</v>
      </c>
      <c r="B51" s="39">
        <f aca="true" t="shared" si="4" ref="B51:F52">B20</f>
        <v>174837260</v>
      </c>
      <c r="C51" s="39">
        <f t="shared" si="4"/>
        <v>23606500</v>
      </c>
      <c r="D51" s="39">
        <f t="shared" si="4"/>
        <v>1662285000</v>
      </c>
      <c r="E51" s="39">
        <f t="shared" si="4"/>
        <v>16186500</v>
      </c>
      <c r="F51" s="39">
        <f t="shared" si="4"/>
        <v>16186500</v>
      </c>
    </row>
    <row r="52" spans="1:6" ht="18.75">
      <c r="A52" s="43" t="s">
        <v>21</v>
      </c>
      <c r="B52" s="44">
        <f t="shared" si="4"/>
        <v>88675962</v>
      </c>
      <c r="C52" s="44">
        <f t="shared" si="4"/>
        <v>89021000</v>
      </c>
      <c r="D52" s="44">
        <f t="shared" si="4"/>
        <v>73608000</v>
      </c>
      <c r="E52" s="44">
        <f t="shared" si="4"/>
        <v>47775000</v>
      </c>
      <c r="F52" s="44">
        <f t="shared" si="4"/>
        <v>32748000</v>
      </c>
    </row>
    <row r="53" spans="1:6" s="15" customFormat="1" ht="18.75">
      <c r="A53" s="42" t="s">
        <v>11</v>
      </c>
      <c r="B53" s="35">
        <f>B54+B55</f>
        <v>-13189537960</v>
      </c>
      <c r="C53" s="35">
        <f>C54+C55</f>
        <v>-12272444488</v>
      </c>
      <c r="D53" s="35">
        <f>D54+D55</f>
        <v>-8725494676</v>
      </c>
      <c r="E53" s="35">
        <f>E54+E55</f>
        <v>-7170908423</v>
      </c>
      <c r="F53" s="35">
        <f>F54+F55</f>
        <v>-6378476978</v>
      </c>
    </row>
    <row r="54" spans="1:10" s="18" customFormat="1" ht="18.75">
      <c r="A54" s="45" t="s">
        <v>4</v>
      </c>
      <c r="B54" s="37">
        <f>B36-B45</f>
        <v>-10675694239</v>
      </c>
      <c r="C54" s="37">
        <f>C36-C45</f>
        <v>-7806437078</v>
      </c>
      <c r="D54" s="37">
        <f>D36-D45</f>
        <v>-2297563384</v>
      </c>
      <c r="E54" s="37">
        <f>E36-E45</f>
        <v>-2464216690</v>
      </c>
      <c r="F54" s="37">
        <f>F36-F45</f>
        <v>-718062189</v>
      </c>
      <c r="H54" s="26"/>
      <c r="I54" s="26"/>
      <c r="J54" s="26"/>
    </row>
    <row r="55" spans="1:6" s="18" customFormat="1" ht="18.75">
      <c r="A55" s="45" t="s">
        <v>5</v>
      </c>
      <c r="B55" s="37">
        <f>SUM(B56:B61)</f>
        <v>-2513843721</v>
      </c>
      <c r="C55" s="37">
        <f>SUM(C56:C61)</f>
        <v>-4466007410</v>
      </c>
      <c r="D55" s="37">
        <f>SUM(D56:D61)</f>
        <v>-6427931292</v>
      </c>
      <c r="E55" s="37">
        <f>SUM(E56:E61)</f>
        <v>-4706691733</v>
      </c>
      <c r="F55" s="37">
        <f>SUM(F56:F61)</f>
        <v>-5660414789</v>
      </c>
    </row>
    <row r="56" spans="1:6" s="18" customFormat="1" ht="18.75">
      <c r="A56" s="38" t="s">
        <v>16</v>
      </c>
      <c r="B56" s="39"/>
      <c r="C56" s="39">
        <f aca="true" t="shared" si="5" ref="C56:F61">C38-C47</f>
        <v>-2400000000</v>
      </c>
      <c r="D56" s="39">
        <f t="shared" si="5"/>
        <v>-2400000000</v>
      </c>
      <c r="E56" s="39">
        <f t="shared" si="5"/>
        <v>-2400000000</v>
      </c>
      <c r="F56" s="39">
        <f t="shared" si="5"/>
        <v>-2400000000</v>
      </c>
    </row>
    <row r="57" spans="1:6" ht="18.75">
      <c r="A57" s="40" t="s">
        <v>17</v>
      </c>
      <c r="B57" s="39">
        <f>B39-B48</f>
        <v>-340965971</v>
      </c>
      <c r="C57" s="39">
        <f t="shared" si="5"/>
        <v>-444130010</v>
      </c>
      <c r="D57" s="39">
        <f t="shared" si="5"/>
        <v>-729764770</v>
      </c>
      <c r="E57" s="39">
        <f t="shared" si="5"/>
        <v>-165527133</v>
      </c>
      <c r="F57" s="39">
        <f t="shared" si="5"/>
        <v>-1123252319</v>
      </c>
    </row>
    <row r="58" spans="1:6" ht="37.5">
      <c r="A58" s="41" t="s">
        <v>18</v>
      </c>
      <c r="B58" s="39">
        <f>B40-B49</f>
        <v>-282872928</v>
      </c>
      <c r="C58" s="39">
        <f t="shared" si="5"/>
        <v>-179011500</v>
      </c>
      <c r="D58" s="39">
        <f t="shared" si="5"/>
        <v>-278114522</v>
      </c>
      <c r="E58" s="39">
        <f t="shared" si="5"/>
        <v>40892000</v>
      </c>
      <c r="F58" s="39">
        <f t="shared" si="5"/>
        <v>27195000</v>
      </c>
    </row>
    <row r="59" spans="1:6" ht="18.75">
      <c r="A59" s="40" t="s">
        <v>19</v>
      </c>
      <c r="B59" s="39">
        <f>B41-B50</f>
        <v>-2465499909</v>
      </c>
      <c r="C59" s="39">
        <f t="shared" si="5"/>
        <v>-2417000000</v>
      </c>
      <c r="D59" s="39">
        <f t="shared" si="5"/>
        <v>-2281969000</v>
      </c>
      <c r="E59" s="39">
        <f t="shared" si="5"/>
        <v>-2680605100</v>
      </c>
      <c r="F59" s="39">
        <f t="shared" si="5"/>
        <v>-2696232970</v>
      </c>
    </row>
    <row r="60" spans="1:6" ht="37.5">
      <c r="A60" s="38" t="s">
        <v>20</v>
      </c>
      <c r="B60" s="39">
        <f>B42-B51</f>
        <v>574425793</v>
      </c>
      <c r="C60" s="39">
        <f t="shared" si="5"/>
        <v>981195100</v>
      </c>
      <c r="D60" s="39">
        <f t="shared" si="5"/>
        <v>-697775000</v>
      </c>
      <c r="E60" s="39">
        <f t="shared" si="5"/>
        <v>520973500</v>
      </c>
      <c r="F60" s="39">
        <f t="shared" si="5"/>
        <v>539273500</v>
      </c>
    </row>
    <row r="61" spans="1:6" ht="18.75">
      <c r="A61" s="40" t="s">
        <v>21</v>
      </c>
      <c r="B61" s="39">
        <f>B43-B52</f>
        <v>1069294</v>
      </c>
      <c r="C61" s="39">
        <f t="shared" si="5"/>
        <v>-7061000</v>
      </c>
      <c r="D61" s="39">
        <f t="shared" si="5"/>
        <v>-40308000</v>
      </c>
      <c r="E61" s="39">
        <f t="shared" si="5"/>
        <v>-22425000</v>
      </c>
      <c r="F61" s="39">
        <f t="shared" si="5"/>
        <v>-7398000</v>
      </c>
    </row>
    <row r="62" spans="1:6" s="15" customFormat="1" ht="18.75">
      <c r="A62" s="34" t="s">
        <v>2</v>
      </c>
      <c r="B62" s="46">
        <f>B53/$B$77*100</f>
        <v>-4.0159291340357886</v>
      </c>
      <c r="C62" s="46">
        <f>C53/$C$77*100</f>
        <v>-3.671980190694298</v>
      </c>
      <c r="D62" s="46">
        <f>D53/$D$77*100</f>
        <v>-2.5340614265011223</v>
      </c>
      <c r="E62" s="46">
        <f>E53/$E$77*100</f>
        <v>-2.0145358854778994</v>
      </c>
      <c r="F62" s="46">
        <f>F53/$F$77*100</f>
        <v>-1.7264848415581278</v>
      </c>
    </row>
    <row r="63" spans="1:6" ht="50.25" customHeight="1" hidden="1">
      <c r="A63" s="49" t="s">
        <v>8</v>
      </c>
      <c r="B63" s="49"/>
      <c r="C63" s="49"/>
      <c r="D63" s="49"/>
      <c r="E63" s="49"/>
      <c r="F63" s="49"/>
    </row>
    <row r="64" spans="1:6" ht="23.25" customHeight="1" hidden="1">
      <c r="A64" s="28"/>
      <c r="B64" s="29"/>
      <c r="C64" s="29"/>
      <c r="D64" s="29"/>
      <c r="E64" s="29"/>
      <c r="F64" s="29"/>
    </row>
    <row r="65" spans="1:6" ht="69" customHeight="1" hidden="1">
      <c r="A65" s="1" t="s">
        <v>9</v>
      </c>
      <c r="B65" s="10" t="s">
        <v>26</v>
      </c>
      <c r="C65" s="10" t="s">
        <v>27</v>
      </c>
      <c r="D65" s="1" t="s">
        <v>28</v>
      </c>
      <c r="E65" s="1" t="s">
        <v>15</v>
      </c>
      <c r="F65" s="1" t="s">
        <v>29</v>
      </c>
    </row>
    <row r="66" spans="1:6" s="30" customFormat="1" ht="41.25" customHeight="1" hidden="1">
      <c r="A66" s="7" t="s">
        <v>6</v>
      </c>
      <c r="B66" s="8">
        <f>SUM(B67:B71)</f>
        <v>2138595646</v>
      </c>
      <c r="C66" s="8">
        <f>SUM(C67:C71)</f>
        <v>4789660010</v>
      </c>
      <c r="D66" s="8">
        <f>SUM(D67:D71)</f>
        <v>5256771770</v>
      </c>
      <c r="E66" s="8">
        <f>SUM(E67:E71)</f>
        <v>4803575133</v>
      </c>
      <c r="F66" s="8">
        <f>SUM(F67:F71)</f>
        <v>5881037319</v>
      </c>
    </row>
    <row r="67" spans="1:6" s="30" customFormat="1" ht="24.75" customHeight="1" hidden="1">
      <c r="A67" s="31" t="s">
        <v>7</v>
      </c>
      <c r="B67" s="22">
        <v>1000000</v>
      </c>
      <c r="C67" s="22">
        <v>35000000</v>
      </c>
      <c r="D67" s="22">
        <v>30000000</v>
      </c>
      <c r="E67" s="22">
        <v>22000000</v>
      </c>
      <c r="F67" s="22">
        <v>22000000</v>
      </c>
    </row>
    <row r="68" spans="1:6" s="30" customFormat="1" ht="42" customHeight="1" hidden="1">
      <c r="A68" s="19" t="s">
        <v>22</v>
      </c>
      <c r="B68" s="22"/>
      <c r="C68" s="22">
        <v>2400000000</v>
      </c>
      <c r="D68" s="22">
        <v>2400000000</v>
      </c>
      <c r="E68" s="22">
        <v>2400000000</v>
      </c>
      <c r="F68" s="22">
        <v>2400000000</v>
      </c>
    </row>
    <row r="69" spans="1:6" ht="24.75" customHeight="1" hidden="1">
      <c r="A69" s="21" t="s">
        <v>23</v>
      </c>
      <c r="B69" s="22">
        <f>222574936+34699739</f>
        <v>257274675</v>
      </c>
      <c r="C69" s="22">
        <f>437119697+7010313</f>
        <v>444130010</v>
      </c>
      <c r="D69" s="22">
        <f>716830590+40100180</f>
        <v>756930770</v>
      </c>
      <c r="E69" s="22">
        <f>398891807+26435326</f>
        <v>425327133</v>
      </c>
      <c r="F69" s="22">
        <f>1472419909+26832410</f>
        <v>1499252319</v>
      </c>
    </row>
    <row r="70" spans="1:6" ht="43.5" customHeight="1" hidden="1">
      <c r="A70" s="23" t="s">
        <v>24</v>
      </c>
      <c r="B70" s="22">
        <v>134009708</v>
      </c>
      <c r="C70" s="22">
        <v>88530000</v>
      </c>
      <c r="D70" s="22">
        <v>72575000</v>
      </c>
      <c r="E70" s="22">
        <v>15088000</v>
      </c>
      <c r="F70" s="22">
        <v>8585000</v>
      </c>
    </row>
    <row r="71" spans="1:6" ht="24.75" customHeight="1" hidden="1">
      <c r="A71" s="21" t="s">
        <v>30</v>
      </c>
      <c r="B71" s="22">
        <v>1746311263</v>
      </c>
      <c r="C71" s="22">
        <f>1760000000+62000000</f>
        <v>1822000000</v>
      </c>
      <c r="D71" s="22">
        <f>1843242000-21000000+175024000</f>
        <v>1997266000</v>
      </c>
      <c r="E71" s="22">
        <f>1920160000+21000000</f>
        <v>1941160000</v>
      </c>
      <c r="F71" s="22">
        <v>1951200000</v>
      </c>
    </row>
    <row r="72" spans="1:6" s="30" customFormat="1" ht="41.25" customHeight="1" hidden="1">
      <c r="A72" s="9" t="s">
        <v>13</v>
      </c>
      <c r="B72" s="8">
        <f>SUM(B73:B75)</f>
        <v>2138595646</v>
      </c>
      <c r="C72" s="8">
        <f>SUM(C73:C75)</f>
        <v>4789660010</v>
      </c>
      <c r="D72" s="8">
        <f>SUM(D73:D75)</f>
        <v>5256771770</v>
      </c>
      <c r="E72" s="8">
        <f>SUM(E73:E75)</f>
        <v>4803575133</v>
      </c>
      <c r="F72" s="8">
        <f>SUM(F73:F75)</f>
        <v>5881037319</v>
      </c>
    </row>
    <row r="73" spans="1:6" ht="24.75" customHeight="1" hidden="1">
      <c r="A73" s="31" t="s">
        <v>7</v>
      </c>
      <c r="B73" s="22">
        <f>B66-B67</f>
        <v>2137595646</v>
      </c>
      <c r="C73" s="22">
        <f>C66-C67</f>
        <v>4754660010</v>
      </c>
      <c r="D73" s="22">
        <f>D66-D67-9000000</f>
        <v>5217771770</v>
      </c>
      <c r="E73" s="22">
        <f>E66-E67-21000000</f>
        <v>4760575133</v>
      </c>
      <c r="F73" s="22">
        <f>F66-F67</f>
        <v>5859037319</v>
      </c>
    </row>
    <row r="74" spans="1:6" ht="24.75" customHeight="1" hidden="1">
      <c r="A74" s="21" t="s">
        <v>14</v>
      </c>
      <c r="B74" s="22">
        <v>1000000</v>
      </c>
      <c r="C74" s="22">
        <v>0</v>
      </c>
      <c r="D74" s="22">
        <v>0</v>
      </c>
      <c r="E74" s="22">
        <v>0</v>
      </c>
      <c r="F74" s="22">
        <v>0</v>
      </c>
    </row>
    <row r="75" spans="1:6" ht="41.25" customHeight="1" hidden="1">
      <c r="A75" s="23" t="s">
        <v>24</v>
      </c>
      <c r="B75" s="22">
        <v>0</v>
      </c>
      <c r="C75" s="22">
        <v>35000000</v>
      </c>
      <c r="D75" s="22">
        <f>30000000+9000000</f>
        <v>39000000</v>
      </c>
      <c r="E75" s="22">
        <f>22000000+21000000</f>
        <v>43000000</v>
      </c>
      <c r="F75" s="22">
        <v>22000000</v>
      </c>
    </row>
    <row r="76" spans="1:6" s="30" customFormat="1" ht="12" customHeight="1" hidden="1">
      <c r="A76" s="21"/>
      <c r="B76" s="11"/>
      <c r="C76" s="11"/>
      <c r="D76" s="11"/>
      <c r="E76" s="11"/>
      <c r="F76" s="11"/>
    </row>
    <row r="77" spans="1:6" s="15" customFormat="1" ht="20.25" hidden="1">
      <c r="A77" s="4" t="s">
        <v>3</v>
      </c>
      <c r="B77" s="5">
        <v>328430545455</v>
      </c>
      <c r="C77" s="5">
        <v>334218700828</v>
      </c>
      <c r="D77" s="5">
        <v>344328459632</v>
      </c>
      <c r="E77" s="5">
        <v>355958336344</v>
      </c>
      <c r="F77" s="5">
        <v>369448768067</v>
      </c>
    </row>
    <row r="78" ht="12.75">
      <c r="A78" s="12" t="s">
        <v>0</v>
      </c>
    </row>
    <row r="80" ht="30" customHeight="1"/>
  </sheetData>
  <sheetProtection/>
  <mergeCells count="3">
    <mergeCell ref="A1:F1"/>
    <mergeCell ref="A63:F63"/>
    <mergeCell ref="A33:F33"/>
  </mergeCells>
  <printOptions horizontalCentered="1"/>
  <pageMargins left="0.2362204724409449" right="0.2362204724409449" top="0.2755905511811024" bottom="0.3937007874015748" header="0.11811023622047245" footer="0.31496062992125984"/>
  <pageSetup fitToHeight="0" horizontalDpi="600" verticalDpi="600" orientation="landscape" paperSize="9" scale="70" r:id="rId1"/>
  <rowBreaks count="2" manualBreakCount="2">
    <brk id="21" max="10" man="1"/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Madžarević</dc:creator>
  <cp:keywords/>
  <dc:description/>
  <cp:lastModifiedBy>mfkor</cp:lastModifiedBy>
  <cp:lastPrinted>2016-03-22T13:06:49Z</cp:lastPrinted>
  <dcterms:created xsi:type="dcterms:W3CDTF">1997-10-24T16:09:51Z</dcterms:created>
  <dcterms:modified xsi:type="dcterms:W3CDTF">2016-03-22T13:20:47Z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Plan za 2016-2018.-konsolidirano.xls</vt:lpwstr>
  </property>
</Properties>
</file>